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https://enw365-my.sharepoint.com/personal/yingnan_ma_enwl_co_uk/Documents/Desktop/Heat Map_APP G/Heatmap/202502/"/>
    </mc:Choice>
  </mc:AlternateContent>
  <xr:revisionPtr revIDLastSave="21" documentId="8_{5805A57F-5D93-406A-8B9F-322463A63C6F}" xr6:coauthVersionLast="47" xr6:coauthVersionMax="47" xr10:uidLastSave="{7CB377AB-043D-4E0E-96B5-A4A2FA36D265}"/>
  <bookViews>
    <workbookView xWindow="-15380" yWindow="-16310" windowWidth="29020" windowHeight="15820" xr2:uid="{00000000-000D-0000-FFFF-FFFF00000000}"/>
  </bookViews>
  <sheets>
    <sheet name="1) User Guide and Network Maps" sheetId="8" r:id="rId1"/>
    <sheet name="2) 11 kV &amp; 6.6 kV Connections" sheetId="9" r:id="rId2"/>
    <sheet name="3) 33 kV Connections" sheetId="10" r:id="rId3"/>
    <sheet name="4) Primary Headroom Data" sheetId="1" r:id="rId4"/>
    <sheet name="5) BSP Headroom Data" sheetId="2" r:id="rId5"/>
    <sheet name="6)Transmission Capacity - App G" sheetId="7" r:id="rId6"/>
  </sheets>
  <definedNames>
    <definedName name="_xlnm._FilterDatabase" localSheetId="3" hidden="1">'4) Primary Headroom Data'!$D$5:$E$378</definedName>
    <definedName name="BSP">'5) BSP Headroom Data'!$B$7:$B$70</definedName>
    <definedName name="BSP_BSP_Link">'5) BSP Headroom Data'!$L$7:$L$70</definedName>
    <definedName name="BSP_Easting">'5) BSP Headroom Data'!$E$7:$E$70</definedName>
    <definedName name="BSP_GSP_Group">'5) BSP Headroom Data'!$D$7:$D$70</definedName>
    <definedName name="BSP_GSP_Link">'5) BSP Headroom Data'!$M$7:$M$70</definedName>
    <definedName name="BSP_Headroom">'5) BSP Headroom Data'!$G$7:$K$70</definedName>
    <definedName name="BSP_Northing">'5) BSP Headroom Data'!$F$7:$F$70</definedName>
    <definedName name="https___www.google.com_maps_d_viewer?mid_1wLVvNAtxF44PseqlxB_yZb4QiTLsY0T8_ll_53.41506_2C_2.13109z_20?hl_en">'5) BSP Headroom Data'!#REF!</definedName>
    <definedName name="Primary_BSP_Group">'4) Primary Headroom Data'!$D$7:$D$378</definedName>
    <definedName name="Primary_BSP_Link">'4) Primary Headroom Data'!$R$7:$R$378</definedName>
    <definedName name="Primary_Easting">'4) Primary Headroom Data'!$G$7:$G$378</definedName>
    <definedName name="Primary_GSP_Group">'4) Primary Headroom Data'!$F$7:$F$378</definedName>
    <definedName name="Primary_GSP_Link">'4) Primary Headroom Data'!$S$7:$S$378</definedName>
    <definedName name="Primary_Headroom">'4) Primary Headroom Data'!$K$7:$P$378</definedName>
    <definedName name="Primary_Northing">'4) Primary Headroom Data'!$H$7:$H$378</definedName>
    <definedName name="Primary_Primary_Link">'4) Primary Headroom Data'!$Q$7:$Q$378</definedName>
    <definedName name="Primary_Substation">'4) Primary Headroom Data'!$B$7:$B$378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8" l="1"/>
  <c r="H23" i="10" a="1"/>
  <c r="H23" i="10" s="1"/>
  <c r="H24" i="10" a="1"/>
  <c r="H24" i="10" s="1"/>
  <c r="I24" i="10" a="1"/>
  <c r="I24" i="10" s="1"/>
  <c r="H25" i="10" a="1"/>
  <c r="H25" i="10" s="1"/>
  <c r="H26" i="10" a="1"/>
  <c r="H26" i="10" s="1"/>
  <c r="I26" i="10" a="1"/>
  <c r="I26" i="10" s="1"/>
  <c r="H27" i="10" a="1"/>
  <c r="H27" i="10" s="1"/>
  <c r="H28" i="10" a="1"/>
  <c r="H28" i="10" s="1"/>
  <c r="H29" i="10" a="1"/>
  <c r="H29" i="10" s="1"/>
  <c r="H30" i="10" a="1"/>
  <c r="H30" i="10" s="1"/>
  <c r="I30" i="10" a="1"/>
  <c r="I30" i="10" s="1"/>
  <c r="H31" i="10" a="1"/>
  <c r="H31" i="10" s="1"/>
  <c r="I31" i="10" a="1"/>
  <c r="I31" i="10" s="1"/>
  <c r="H22" i="10" a="1"/>
  <c r="H22" i="10" s="1"/>
  <c r="E23" i="10" a="1"/>
  <c r="E23" i="10" s="1"/>
  <c r="E24" i="10" a="1"/>
  <c r="E24" i="10" s="1"/>
  <c r="E25" i="10" a="1"/>
  <c r="E25" i="10" s="1"/>
  <c r="E26" i="10" a="1"/>
  <c r="E26" i="10" s="1"/>
  <c r="E27" i="10" a="1"/>
  <c r="E27" i="10" s="1"/>
  <c r="E28" i="10" a="1"/>
  <c r="E28" i="10" s="1"/>
  <c r="E29" i="10" a="1"/>
  <c r="E29" i="10" s="1"/>
  <c r="E30" i="10" a="1"/>
  <c r="E30" i="10" s="1"/>
  <c r="E31" i="10" a="1"/>
  <c r="E31" i="10" s="1"/>
  <c r="E22" i="10" a="1"/>
  <c r="E22" i="10" s="1"/>
  <c r="F23" i="10" a="1"/>
  <c r="F23" i="10" s="1"/>
  <c r="F24" i="10" a="1"/>
  <c r="F24" i="10" s="1"/>
  <c r="F25" i="10" a="1"/>
  <c r="F25" i="10" s="1"/>
  <c r="D25" i="10" s="1"/>
  <c r="F26" i="10" a="1"/>
  <c r="F26" i="10" s="1"/>
  <c r="F27" i="10" a="1"/>
  <c r="F27" i="10" s="1"/>
  <c r="F28" i="10" a="1"/>
  <c r="F28" i="10" s="1"/>
  <c r="F29" i="10" a="1"/>
  <c r="F29" i="10" s="1"/>
  <c r="F30" i="10" a="1"/>
  <c r="F30" i="10" s="1"/>
  <c r="F31" i="10" a="1"/>
  <c r="F31" i="10" s="1"/>
  <c r="F22" i="10" a="1"/>
  <c r="F22" i="10" s="1"/>
  <c r="M8" i="2"/>
  <c r="M9" i="2"/>
  <c r="M10" i="2"/>
  <c r="M11" i="2"/>
  <c r="I22" i="10" a="1"/>
  <c r="I22" i="10" s="1"/>
  <c r="M12" i="2"/>
  <c r="M13" i="2"/>
  <c r="M14" i="2"/>
  <c r="I27" i="10" a="1"/>
  <c r="I27" i="10" s="1"/>
  <c r="M15" i="2"/>
  <c r="M16" i="2"/>
  <c r="M17" i="2"/>
  <c r="M18" i="2"/>
  <c r="M19" i="2"/>
  <c r="M20" i="2"/>
  <c r="M21" i="2"/>
  <c r="M22" i="2"/>
  <c r="M23" i="2"/>
  <c r="M24" i="2"/>
  <c r="M25" i="2"/>
  <c r="M26" i="2"/>
  <c r="M27" i="2"/>
  <c r="I23" i="10" a="1"/>
  <c r="I23" i="10" s="1"/>
  <c r="G23" i="10" s="1"/>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I28" i="10" a="1"/>
  <c r="I28" i="10" s="1"/>
  <c r="M60" i="2"/>
  <c r="M61" i="2"/>
  <c r="I29" i="10" a="1"/>
  <c r="I29" i="10" s="1"/>
  <c r="M62" i="2"/>
  <c r="M63" i="2"/>
  <c r="M64" i="2"/>
  <c r="M65" i="2"/>
  <c r="I25" i="10" a="1"/>
  <c r="I25" i="10" s="1"/>
  <c r="M66" i="2"/>
  <c r="M67" i="2"/>
  <c r="M68" i="2"/>
  <c r="M69" i="2"/>
  <c r="M70" i="2"/>
  <c r="M7" i="2"/>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9" i="1"/>
  <c r="S290" i="1"/>
  <c r="S291" i="1"/>
  <c r="S292" i="1"/>
  <c r="S293" i="1"/>
  <c r="S294" i="1"/>
  <c r="S295" i="1"/>
  <c r="S296" i="1"/>
  <c r="S297" i="1"/>
  <c r="S298" i="1"/>
  <c r="S299" i="1"/>
  <c r="S300" i="1"/>
  <c r="S301" i="1"/>
  <c r="L27" i="9" a="1"/>
  <c r="L27" i="9" s="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7" i="1"/>
  <c r="I24" i="9" a="1"/>
  <c r="I24" i="9" s="1"/>
  <c r="K21" i="9" a="1"/>
  <c r="K21" i="9" s="1"/>
  <c r="K22" i="9" a="1"/>
  <c r="K22" i="9" s="1"/>
  <c r="K23" i="9" a="1"/>
  <c r="K23" i="9" s="1"/>
  <c r="K24" i="9" a="1"/>
  <c r="K24" i="9" s="1"/>
  <c r="K25" i="9" a="1"/>
  <c r="K25" i="9" s="1"/>
  <c r="K26" i="9" a="1"/>
  <c r="K26" i="9" s="1"/>
  <c r="K27" i="9" a="1"/>
  <c r="K27" i="9" s="1"/>
  <c r="K28" i="9" a="1"/>
  <c r="K28" i="9" s="1"/>
  <c r="K29" i="9" a="1"/>
  <c r="K29" i="9" s="1"/>
  <c r="K20" i="9" a="1"/>
  <c r="K20" i="9" s="1"/>
  <c r="H21" i="9" a="1"/>
  <c r="H21" i="9" s="1"/>
  <c r="H22" i="9" a="1"/>
  <c r="H22" i="9" s="1"/>
  <c r="H23" i="9" a="1"/>
  <c r="H23" i="9" s="1"/>
  <c r="H24" i="9" a="1"/>
  <c r="H24" i="9" s="1"/>
  <c r="H25" i="9" a="1"/>
  <c r="H25" i="9" s="1"/>
  <c r="H26" i="9" a="1"/>
  <c r="H26" i="9" s="1"/>
  <c r="H27" i="9" a="1"/>
  <c r="H27" i="9" s="1"/>
  <c r="H28" i="9" a="1"/>
  <c r="H28" i="9" s="1"/>
  <c r="H29" i="9" a="1"/>
  <c r="H29" i="9" s="1"/>
  <c r="H20" i="9" a="1"/>
  <c r="H20" i="9" s="1"/>
  <c r="E21" i="9" a="1"/>
  <c r="E21" i="9" s="1"/>
  <c r="P21" i="9" s="1"/>
  <c r="F21" i="9" a="1"/>
  <c r="F21" i="9" s="1"/>
  <c r="E22" i="9" a="1"/>
  <c r="E22" i="9" s="1"/>
  <c r="F22" i="9" a="1"/>
  <c r="F22" i="9" s="1"/>
  <c r="E23" i="9" a="1"/>
  <c r="E23" i="9" s="1"/>
  <c r="P23" i="9" s="1"/>
  <c r="F23" i="9" a="1"/>
  <c r="F23" i="9" s="1"/>
  <c r="E24" i="9" a="1"/>
  <c r="E24" i="9" s="1"/>
  <c r="P24" i="9" s="1"/>
  <c r="F24" i="9" a="1"/>
  <c r="F24" i="9" s="1"/>
  <c r="E25" i="9" a="1"/>
  <c r="E25" i="9" s="1"/>
  <c r="F25" i="9" a="1"/>
  <c r="F25" i="9" s="1"/>
  <c r="E26" i="9" a="1"/>
  <c r="E26" i="9" s="1"/>
  <c r="P26" i="9" s="1"/>
  <c r="F26" i="9" a="1"/>
  <c r="F26" i="9" s="1"/>
  <c r="E27" i="9" a="1"/>
  <c r="E27" i="9" s="1"/>
  <c r="P27" i="9" s="1"/>
  <c r="F27" i="9" a="1"/>
  <c r="F27" i="9" s="1"/>
  <c r="E28" i="9" a="1"/>
  <c r="E28" i="9" s="1"/>
  <c r="F28" i="9" a="1"/>
  <c r="F28" i="9" s="1"/>
  <c r="E29" i="9" a="1"/>
  <c r="E29" i="9" s="1"/>
  <c r="P29" i="9" s="1"/>
  <c r="F29" i="9" a="1"/>
  <c r="F29" i="9" s="1"/>
  <c r="E20" i="9" a="1"/>
  <c r="E20" i="9" s="1"/>
  <c r="P20" i="9" s="1"/>
  <c r="F20" i="9" a="1"/>
  <c r="F20" i="9" s="1"/>
  <c r="L26" i="9" a="1"/>
  <c r="L26" i="9" s="1"/>
  <c r="I29" i="9" a="1"/>
  <c r="I29" i="9" s="1"/>
  <c r="I27" i="9" a="1"/>
  <c r="I27" i="9" s="1"/>
  <c r="L23" i="9" a="1"/>
  <c r="L23" i="9" s="1"/>
  <c r="L28" i="9" a="1"/>
  <c r="L28" i="9" s="1"/>
  <c r="L25" i="9" a="1"/>
  <c r="L25" i="9" s="1"/>
  <c r="I26" i="9" a="1"/>
  <c r="I26" i="9" s="1"/>
  <c r="I21" i="9" a="1"/>
  <c r="I21" i="9" s="1"/>
  <c r="I25" i="9" a="1"/>
  <c r="I25" i="9" s="1"/>
  <c r="L21" i="9" a="1"/>
  <c r="L21" i="9" s="1"/>
  <c r="I28" i="9" a="1"/>
  <c r="I28" i="9" s="1"/>
  <c r="L20" i="9" a="1"/>
  <c r="L20" i="9" s="1"/>
  <c r="L22" i="9" a="1"/>
  <c r="L22" i="9" s="1"/>
  <c r="L24" i="9" a="1"/>
  <c r="L24" i="9" s="1"/>
  <c r="L29" i="9" a="1"/>
  <c r="L29" i="9" s="1"/>
  <c r="I20" i="9" a="1"/>
  <c r="I20" i="9" s="1"/>
  <c r="I22" i="9" a="1"/>
  <c r="I22" i="9" s="1"/>
  <c r="I23" i="9" a="1"/>
  <c r="I23" i="9" s="1"/>
  <c r="N18" i="8"/>
  <c r="B8" i="7"/>
  <c r="B9" i="7"/>
  <c r="B10" i="7"/>
  <c r="B11" i="7"/>
  <c r="B12" i="7"/>
  <c r="B13" i="7"/>
  <c r="B14" i="7"/>
  <c r="B15" i="7"/>
  <c r="B16" i="7"/>
  <c r="B17" i="7"/>
  <c r="B18" i="7"/>
  <c r="B19" i="7"/>
  <c r="B20" i="7"/>
  <c r="B21" i="7"/>
  <c r="B22" i="7"/>
  <c r="B23" i="7"/>
  <c r="L22" i="10" a="1"/>
  <c r="L22" i="10" s="1"/>
  <c r="M22" i="10" s="1"/>
  <c r="L23" i="10" a="1"/>
  <c r="L23" i="10" s="1"/>
  <c r="M23" i="10" s="1"/>
  <c r="C21" i="9" a="1"/>
  <c r="C21" i="9" s="1"/>
  <c r="C22" i="9" a="1"/>
  <c r="C22" i="9" s="1"/>
  <c r="C23" i="9" a="1"/>
  <c r="C23" i="9" s="1"/>
  <c r="C24" i="9" a="1"/>
  <c r="C24" i="9" s="1"/>
  <c r="C25" i="9" a="1"/>
  <c r="C25" i="9" s="1"/>
  <c r="C26" i="9" a="1"/>
  <c r="C26" i="9" s="1"/>
  <c r="C27" i="9" a="1"/>
  <c r="C27" i="9" s="1"/>
  <c r="C28" i="9" a="1"/>
  <c r="C28" i="9" s="1"/>
  <c r="C29" i="9" a="1"/>
  <c r="C29" i="9" s="1"/>
  <c r="C20" i="9" a="1"/>
  <c r="C20" i="9" s="1"/>
  <c r="L24" i="10" a="1"/>
  <c r="L24" i="10" s="1"/>
  <c r="M24" i="10" s="1"/>
  <c r="L25" i="10" a="1"/>
  <c r="L25" i="10" s="1"/>
  <c r="M25" i="10" s="1"/>
  <c r="L26" i="10" a="1"/>
  <c r="L26" i="10" s="1"/>
  <c r="M26" i="10" s="1"/>
  <c r="L27" i="10" a="1"/>
  <c r="L27" i="10" s="1"/>
  <c r="M27" i="10" s="1"/>
  <c r="L28" i="10" a="1"/>
  <c r="L28" i="10" s="1"/>
  <c r="M28" i="10" s="1"/>
  <c r="L29" i="10" a="1"/>
  <c r="L29" i="10" s="1"/>
  <c r="M29" i="10" s="1"/>
  <c r="L30" i="10" a="1"/>
  <c r="L30" i="10" s="1"/>
  <c r="M30" i="10" s="1"/>
  <c r="L31" i="10" a="1"/>
  <c r="L31" i="10" s="1"/>
  <c r="M31" i="10" s="1"/>
  <c r="K23" i="10" a="1"/>
  <c r="K23" i="10" s="1"/>
  <c r="K24" i="10" a="1"/>
  <c r="K24" i="10" s="1"/>
  <c r="K25" i="10" a="1"/>
  <c r="K25" i="10" s="1"/>
  <c r="K26" i="10" a="1"/>
  <c r="K26" i="10" s="1"/>
  <c r="K27" i="10" a="1"/>
  <c r="K27" i="10" s="1"/>
  <c r="K28" i="10" a="1"/>
  <c r="K28" i="10" s="1"/>
  <c r="K29" i="10" a="1"/>
  <c r="K29" i="10" s="1"/>
  <c r="K30" i="10" a="1"/>
  <c r="K30" i="10" s="1"/>
  <c r="K31" i="10" a="1"/>
  <c r="K31" i="10" s="1"/>
  <c r="K22" i="10" a="1"/>
  <c r="K22" i="10" s="1"/>
  <c r="J23" i="10" a="1"/>
  <c r="J23" i="10" s="1"/>
  <c r="J24" i="10" a="1"/>
  <c r="J24" i="10" s="1"/>
  <c r="J25" i="10" a="1"/>
  <c r="J25" i="10" s="1"/>
  <c r="J26" i="10" a="1"/>
  <c r="J26" i="10" s="1"/>
  <c r="J27" i="10" a="1"/>
  <c r="J27" i="10" s="1"/>
  <c r="J28" i="10" a="1"/>
  <c r="J28" i="10" s="1"/>
  <c r="J29" i="10" a="1"/>
  <c r="J29" i="10" s="1"/>
  <c r="J30" i="10" a="1"/>
  <c r="J30" i="10" s="1"/>
  <c r="J31" i="10" a="1"/>
  <c r="J31" i="10" s="1"/>
  <c r="J22" i="10" a="1"/>
  <c r="J22" i="10" s="1"/>
  <c r="C23" i="10" a="1"/>
  <c r="C23" i="10" s="1"/>
  <c r="C24" i="10" a="1"/>
  <c r="C24" i="10" s="1"/>
  <c r="C25" i="10" a="1"/>
  <c r="C25" i="10" s="1"/>
  <c r="C26" i="10" a="1"/>
  <c r="C26" i="10" s="1"/>
  <c r="C27" i="10" a="1"/>
  <c r="C27" i="10" s="1"/>
  <c r="C28" i="10" a="1"/>
  <c r="C28" i="10" s="1"/>
  <c r="C29" i="10" a="1"/>
  <c r="C29" i="10" s="1"/>
  <c r="C30" i="10" a="1"/>
  <c r="C30" i="10" s="1"/>
  <c r="C31" i="10" a="1"/>
  <c r="C31" i="10" s="1"/>
  <c r="C22" i="10" a="1"/>
  <c r="C22" i="10" s="1"/>
  <c r="O21" i="9" a="1"/>
  <c r="O21" i="9" s="1"/>
  <c r="O22" i="9" a="1"/>
  <c r="O22" i="9" s="1"/>
  <c r="O23" i="9" a="1"/>
  <c r="O23" i="9" s="1"/>
  <c r="O24" i="9" a="1"/>
  <c r="O24" i="9" s="1"/>
  <c r="O25" i="9" a="1"/>
  <c r="O25" i="9" s="1"/>
  <c r="O26" i="9" a="1"/>
  <c r="O26" i="9" s="1"/>
  <c r="O27" i="9" a="1"/>
  <c r="O27" i="9" s="1"/>
  <c r="O28" i="9" a="1"/>
  <c r="O28" i="9" s="1"/>
  <c r="O29" i="9" a="1"/>
  <c r="O29" i="9" s="1"/>
  <c r="O20" i="9" a="1"/>
  <c r="O20" i="9" s="1"/>
  <c r="N21" i="9" a="1"/>
  <c r="N21" i="9" s="1"/>
  <c r="N22" i="9" a="1"/>
  <c r="N22" i="9" s="1"/>
  <c r="N23" i="9" a="1"/>
  <c r="N23" i="9" s="1"/>
  <c r="N24" i="9" a="1"/>
  <c r="N24" i="9" s="1"/>
  <c r="N25" i="9" a="1"/>
  <c r="N25" i="9" s="1"/>
  <c r="N26" i="9" a="1"/>
  <c r="N26" i="9" s="1"/>
  <c r="N27" i="9" a="1"/>
  <c r="N27" i="9" s="1"/>
  <c r="N28" i="9" a="1"/>
  <c r="N28" i="9" s="1"/>
  <c r="N29" i="9" a="1"/>
  <c r="N29" i="9" s="1"/>
  <c r="N20" i="9" a="1"/>
  <c r="N20" i="9" s="1"/>
  <c r="M21" i="9" a="1"/>
  <c r="M21" i="9" s="1"/>
  <c r="M22" i="9" a="1"/>
  <c r="M22" i="9" s="1"/>
  <c r="M23" i="9" a="1"/>
  <c r="M23" i="9" s="1"/>
  <c r="M24" i="9" a="1"/>
  <c r="M24" i="9" s="1"/>
  <c r="M25" i="9" a="1"/>
  <c r="M25" i="9" s="1"/>
  <c r="M26" i="9" a="1"/>
  <c r="M26" i="9" s="1"/>
  <c r="M27" i="9" a="1"/>
  <c r="M27" i="9" s="1"/>
  <c r="M28" i="9" a="1"/>
  <c r="M28" i="9" s="1"/>
  <c r="M29" i="9" a="1"/>
  <c r="M29" i="9" s="1"/>
  <c r="M20" i="9" a="1"/>
  <c r="M20" i="9" s="1"/>
  <c r="G20" i="9" l="1"/>
  <c r="G23" i="9"/>
  <c r="G24" i="9"/>
  <c r="D21" i="9"/>
  <c r="D23" i="9"/>
  <c r="D31" i="10"/>
  <c r="D28" i="10"/>
  <c r="D27" i="10"/>
  <c r="D29" i="10"/>
  <c r="G27" i="10"/>
  <c r="Q27" i="10" s="1"/>
  <c r="D24" i="10"/>
  <c r="D22" i="10"/>
  <c r="D23" i="10"/>
  <c r="G24" i="10"/>
  <c r="R24" i="10" s="1"/>
  <c r="D26" i="10"/>
  <c r="G25" i="9"/>
  <c r="D27" i="9"/>
  <c r="P28" i="9"/>
  <c r="Q28" i="9" s="1"/>
  <c r="D28" i="9"/>
  <c r="J26" i="9"/>
  <c r="X26" i="9" s="1"/>
  <c r="J22" i="9"/>
  <c r="W22" i="9" s="1"/>
  <c r="D20" i="9"/>
  <c r="D26" i="9"/>
  <c r="G26" i="9"/>
  <c r="G28" i="9"/>
  <c r="D24" i="9"/>
  <c r="J21" i="9"/>
  <c r="W21" i="9" s="1"/>
  <c r="D29" i="9"/>
  <c r="Q24" i="9"/>
  <c r="R24" i="9" s="1"/>
  <c r="G29" i="9"/>
  <c r="G22" i="9"/>
  <c r="G27" i="9"/>
  <c r="D30" i="10"/>
  <c r="P22" i="9"/>
  <c r="Q22" i="9" s="1"/>
  <c r="D22" i="9"/>
  <c r="G21" i="9"/>
  <c r="P25" i="9"/>
  <c r="Q25" i="9" s="1"/>
  <c r="D25" i="9"/>
  <c r="G29" i="10"/>
  <c r="R29" i="10" s="1"/>
  <c r="Q20" i="9"/>
  <c r="R20" i="9" s="1"/>
  <c r="G31" i="10"/>
  <c r="P31" i="10" s="1"/>
  <c r="Q29" i="9"/>
  <c r="T29" i="9" s="1"/>
  <c r="Q23" i="9"/>
  <c r="T23" i="9" s="1"/>
  <c r="J24" i="9"/>
  <c r="V24" i="9" s="1"/>
  <c r="G25" i="10"/>
  <c r="R25" i="10" s="1"/>
  <c r="G28" i="10"/>
  <c r="R28" i="10" s="1"/>
  <c r="Q21" i="9"/>
  <c r="T21" i="9" s="1"/>
  <c r="G30" i="10"/>
  <c r="R30" i="10" s="1"/>
  <c r="J20" i="9"/>
  <c r="W20" i="9" s="1"/>
  <c r="J25" i="9"/>
  <c r="X25" i="9" s="1"/>
  <c r="G26" i="10"/>
  <c r="R26" i="10" s="1"/>
  <c r="J28" i="9"/>
  <c r="W28" i="9" s="1"/>
  <c r="J29" i="9"/>
  <c r="W29" i="9" s="1"/>
  <c r="Q27" i="9"/>
  <c r="S27" i="9" s="1"/>
  <c r="Q26" i="9"/>
  <c r="S26" i="9" s="1"/>
  <c r="J23" i="9"/>
  <c r="X23" i="9" s="1"/>
  <c r="J27" i="9"/>
  <c r="W27" i="9" s="1"/>
  <c r="G22" i="10"/>
  <c r="P22" i="10" s="1"/>
  <c r="P23" i="10"/>
  <c r="Q23" i="10"/>
  <c r="R23" i="10"/>
  <c r="P29" i="10" l="1"/>
  <c r="X22" i="9"/>
  <c r="Q30" i="10"/>
  <c r="P30" i="10"/>
  <c r="W23" i="9"/>
  <c r="Q29" i="10"/>
  <c r="Q31" i="10"/>
  <c r="T26" i="9"/>
  <c r="T24" i="9"/>
  <c r="S24" i="9"/>
  <c r="V22" i="9"/>
  <c r="P27" i="10"/>
  <c r="R21" i="9"/>
  <c r="S21" i="9"/>
  <c r="W26" i="9"/>
  <c r="V26" i="9"/>
  <c r="Q26" i="10"/>
  <c r="R22" i="10"/>
  <c r="Q22" i="10"/>
  <c r="P26" i="10"/>
  <c r="Q28" i="10"/>
  <c r="P28" i="10"/>
  <c r="P24" i="10"/>
  <c r="Q24" i="10"/>
  <c r="R27" i="10"/>
  <c r="V21" i="9"/>
  <c r="V20" i="9"/>
  <c r="X21" i="9"/>
  <c r="R28" i="9"/>
  <c r="S28" i="9"/>
  <c r="T28" i="9"/>
  <c r="X20" i="9"/>
  <c r="V27" i="9"/>
  <c r="V28" i="9"/>
  <c r="W25" i="9"/>
  <c r="X27" i="9"/>
  <c r="S29" i="9"/>
  <c r="R29" i="9"/>
  <c r="V25" i="9"/>
  <c r="V29" i="9"/>
  <c r="X29" i="9"/>
  <c r="R31" i="10"/>
  <c r="T20" i="9"/>
  <c r="S20" i="9"/>
  <c r="R27" i="9"/>
  <c r="T27" i="9"/>
  <c r="R23" i="9"/>
  <c r="S23" i="9"/>
  <c r="T25" i="9"/>
  <c r="S25" i="9"/>
  <c r="R25" i="9"/>
  <c r="R22" i="9"/>
  <c r="S22" i="9"/>
  <c r="T22" i="9"/>
  <c r="V23" i="9"/>
  <c r="X28" i="9"/>
  <c r="X24" i="9"/>
  <c r="P25" i="10"/>
  <c r="Q25" i="10"/>
  <c r="W24" i="9"/>
  <c r="R26" i="9"/>
</calcChain>
</file>

<file path=xl/sharedStrings.xml><?xml version="1.0" encoding="utf-8"?>
<sst xmlns="http://schemas.openxmlformats.org/spreadsheetml/2006/main" count="2257" uniqueCount="610">
  <si>
    <t>Primary Substation Headroom</t>
  </si>
  <si>
    <t>Primary Substation</t>
  </si>
  <si>
    <t>Voltage (kV)</t>
  </si>
  <si>
    <t>BSP Group</t>
  </si>
  <si>
    <t>Primary Substation Location</t>
  </si>
  <si>
    <t>Demand Headroom (MW)</t>
  </si>
  <si>
    <t xml:space="preserve"> Generation Headroom - N-0 -(MW)</t>
  </si>
  <si>
    <t>Easting</t>
  </si>
  <si>
    <t>Northing</t>
  </si>
  <si>
    <t>Firm</t>
  </si>
  <si>
    <t>N-0</t>
  </si>
  <si>
    <t>Inverter Based</t>
  </si>
  <si>
    <t>ALBION ST</t>
  </si>
  <si>
    <t>ALDERLEY</t>
  </si>
  <si>
    <t>ALSTON</t>
  </si>
  <si>
    <t>AMBLESIDE</t>
  </si>
  <si>
    <t>ANCOATS NORTH T11 &amp; T12</t>
  </si>
  <si>
    <t>ANCOATS NORTH T14</t>
  </si>
  <si>
    <t>ANNIE PIT</t>
  </si>
  <si>
    <t>ANSDELL</t>
  </si>
  <si>
    <t>ARDWICK</t>
  </si>
  <si>
    <t>ARNSIDE</t>
  </si>
  <si>
    <t>ASHTON (GOLBORNE)</t>
  </si>
  <si>
    <t>ASHTON (RIBBLE)</t>
  </si>
  <si>
    <t>ASHTON ON MERSEY</t>
  </si>
  <si>
    <t>ASHTON UNDER LYNE T11 &amp; T12</t>
  </si>
  <si>
    <t>ASHTON UNDER LYNE T13</t>
  </si>
  <si>
    <t>ASHWOOD DALE</t>
  </si>
  <si>
    <t>ASKAM</t>
  </si>
  <si>
    <t>ASKERTON CASTLE</t>
  </si>
  <si>
    <t>ASPATRIA</t>
  </si>
  <si>
    <t>ATHERTON TOWN CENTRE</t>
  </si>
  <si>
    <t>ATHLETIC ST</t>
  </si>
  <si>
    <t>AVENHAM</t>
  </si>
  <si>
    <t>BAGULEY</t>
  </si>
  <si>
    <t>BAMBER BRIDGE</t>
  </si>
  <si>
    <t>BARBARA ST</t>
  </si>
  <si>
    <t>BARROW</t>
  </si>
  <si>
    <t>BARTON DOCK RD</t>
  </si>
  <si>
    <t>BEDFORD</t>
  </si>
  <si>
    <t>BELGRAVE</t>
  </si>
  <si>
    <t>BENCHILL</t>
  </si>
  <si>
    <t>BENTHAM</t>
  </si>
  <si>
    <t>BISPHAM</t>
  </si>
  <si>
    <t>BLACKBULL</t>
  </si>
  <si>
    <t>BLACKBURN</t>
  </si>
  <si>
    <t>BLACKFRIARS</t>
  </si>
  <si>
    <t>BLACKLEY</t>
  </si>
  <si>
    <t>BLACKPOOL</t>
  </si>
  <si>
    <t>BOLLINGTON</t>
  </si>
  <si>
    <t>BOLTON BY BOWLAND</t>
  </si>
  <si>
    <t>BOLTON LE SANDS</t>
  </si>
  <si>
    <t>BOTANY BAY</t>
  </si>
  <si>
    <t>BOW LANE</t>
  </si>
  <si>
    <t>BOWATERS</t>
  </si>
  <si>
    <t>BOWDON</t>
  </si>
  <si>
    <t>BRADFORD</t>
  </si>
  <si>
    <t>BRADSHAWGATE</t>
  </si>
  <si>
    <t>BRAMHALL</t>
  </si>
  <si>
    <t>BRIDGEWATER</t>
  </si>
  <si>
    <t>BRINKSWAY</t>
  </si>
  <si>
    <t>BROADHEATH</t>
  </si>
  <si>
    <t>BROADWAY</t>
  </si>
  <si>
    <t>BUCKSHAW</t>
  </si>
  <si>
    <t>BURNLEY</t>
  </si>
  <si>
    <t>BURNLEY CENTRE</t>
  </si>
  <si>
    <t>BURNLEY NORTH</t>
  </si>
  <si>
    <t>BURROW BECK</t>
  </si>
  <si>
    <t>BURSCOUGH BRIDGE</t>
  </si>
  <si>
    <t>BURY TOWN CENTRE</t>
  </si>
  <si>
    <t>BUSHELL ST</t>
  </si>
  <si>
    <t>CAMPBELL ST</t>
  </si>
  <si>
    <t>CANNON ST</t>
  </si>
  <si>
    <t>CAPONTREE</t>
  </si>
  <si>
    <t>CARLETON</t>
  </si>
  <si>
    <t>CARLISLE NORTH</t>
  </si>
  <si>
    <t>CARR ST</t>
  </si>
  <si>
    <t>CASTLETON</t>
  </si>
  <si>
    <t>CATTERALL WATERWORKS</t>
  </si>
  <si>
    <t>CECIL ST</t>
  </si>
  <si>
    <t>CENTRAL MANCHESTER</t>
  </si>
  <si>
    <t>CHADDERTON</t>
  </si>
  <si>
    <t>CHAMBERHALL</t>
  </si>
  <si>
    <t>CHAPEL WHARF</t>
  </si>
  <si>
    <t>CHASSEN RD</t>
  </si>
  <si>
    <t>CHATSWORTH ST</t>
  </si>
  <si>
    <t>CHEADLE HEATH</t>
  </si>
  <si>
    <t>CHEADLE HULME</t>
  </si>
  <si>
    <t>CHEETHAM HILL</t>
  </si>
  <si>
    <t>CHELFORD</t>
  </si>
  <si>
    <t>CHESTER RD T11 &amp; T12</t>
  </si>
  <si>
    <t>CHESTER RD T13</t>
  </si>
  <si>
    <t>CHORLEY SOUTH</t>
  </si>
  <si>
    <t>CHORLTON</t>
  </si>
  <si>
    <t>CHURCH</t>
  </si>
  <si>
    <t>CLARENDON RD</t>
  </si>
  <si>
    <t>CLAUGHTON</t>
  </si>
  <si>
    <t>BLACKBURN RD CLAYTON</t>
  </si>
  <si>
    <t>CLEVELEYS</t>
  </si>
  <si>
    <t>CLIFTON JUNCTION</t>
  </si>
  <si>
    <t>CLOVER HILL</t>
  </si>
  <si>
    <t>COG LANE</t>
  </si>
  <si>
    <t>CONISTON</t>
  </si>
  <si>
    <t>COPSE RD</t>
  </si>
  <si>
    <t>COX GREEN</t>
  </si>
  <si>
    <t>CRAGGS ROW</t>
  </si>
  <si>
    <t>CROWN LANE</t>
  </si>
  <si>
    <t>CULCHETH</t>
  </si>
  <si>
    <t>CUTACRE</t>
  </si>
  <si>
    <t>DALTON</t>
  </si>
  <si>
    <t>DEANSGATE</t>
  </si>
  <si>
    <t>DENTON EAST</t>
  </si>
  <si>
    <t>DENTON WEST</t>
  </si>
  <si>
    <t>DICKINSON ST</t>
  </si>
  <si>
    <t>DIDSBURY</t>
  </si>
  <si>
    <t>DODGSON RD</t>
  </si>
  <si>
    <t>DOUGLAS ST</t>
  </si>
  <si>
    <t>DROYLSDEN EAST</t>
  </si>
  <si>
    <t>DUKINFIELD</t>
  </si>
  <si>
    <t>DUMERS LANE</t>
  </si>
  <si>
    <t>DUMPLINGTON</t>
  </si>
  <si>
    <t>EASTLANDS</t>
  </si>
  <si>
    <t>EASTON</t>
  </si>
  <si>
    <t>EGREMONT</t>
  </si>
  <si>
    <t>EMBLETON</t>
  </si>
  <si>
    <t>EXCHANGE ST</t>
  </si>
  <si>
    <t>FAILSWORTH</t>
  </si>
  <si>
    <t>FALLOWFIELD</t>
  </si>
  <si>
    <t>FARNWORTH</t>
  </si>
  <si>
    <t>FENISCOWLES</t>
  </si>
  <si>
    <t>FERODO</t>
  </si>
  <si>
    <t>FLAT LANE</t>
  </si>
  <si>
    <t>FREDERICK RD</t>
  </si>
  <si>
    <t>FUSEHILL</t>
  </si>
  <si>
    <t>GALE</t>
  </si>
  <si>
    <t>GARSTANG</t>
  </si>
  <si>
    <t>GATLEY</t>
  </si>
  <si>
    <t>GIDLOW</t>
  </si>
  <si>
    <t>GILLSROW</t>
  </si>
  <si>
    <t>GLAXO</t>
  </si>
  <si>
    <t>GLOSSOP</t>
  </si>
  <si>
    <t>GOLBORNE</t>
  </si>
  <si>
    <t>GOWHOLE</t>
  </si>
  <si>
    <t>GRANE RD</t>
  </si>
  <si>
    <t>GRANGE</t>
  </si>
  <si>
    <t>GREAT HARWOOD</t>
  </si>
  <si>
    <t>GREEN LANE (ALTRINCHAM)</t>
  </si>
  <si>
    <t>GREEN LANE (HAZEL GROVE)</t>
  </si>
  <si>
    <t>GREEN ST T11</t>
  </si>
  <si>
    <t>GREEN ST T12 &amp; T13</t>
  </si>
  <si>
    <t>GREENFIELD</t>
  </si>
  <si>
    <t>GREENHILL</t>
  </si>
  <si>
    <t>GRIFFIN</t>
  </si>
  <si>
    <t>HADFIELD</t>
  </si>
  <si>
    <t>HALL CROSS</t>
  </si>
  <si>
    <t>HANDFORTH</t>
  </si>
  <si>
    <t>HANGING BRIDGE</t>
  </si>
  <si>
    <t>HAREHOLME</t>
  </si>
  <si>
    <t>HARPURHEY</t>
  </si>
  <si>
    <t>HARWOOD</t>
  </si>
  <si>
    <t>HATTERSLEY</t>
  </si>
  <si>
    <t>HAVERTHWAITE</t>
  </si>
  <si>
    <t>HAWK GREEN</t>
  </si>
  <si>
    <t>HAYDOCK</t>
  </si>
  <si>
    <t>HDA NO1</t>
  </si>
  <si>
    <t>HDA NO2</t>
  </si>
  <si>
    <t>HEADY HILL</t>
  </si>
  <si>
    <t>HEAP BRIDGE</t>
  </si>
  <si>
    <t>HEASANDFORD</t>
  </si>
  <si>
    <t>HEATON MOOR</t>
  </si>
  <si>
    <t>HEATON NORRIS</t>
  </si>
  <si>
    <t>HELWITH BRIDGE</t>
  </si>
  <si>
    <t>HENSINGHAM</t>
  </si>
  <si>
    <t>HEYROD</t>
  </si>
  <si>
    <t>HEYSIDE</t>
  </si>
  <si>
    <t>HEYWOOD</t>
  </si>
  <si>
    <t>HIGHER MILL</t>
  </si>
  <si>
    <t>HIGHER WALTON</t>
  </si>
  <si>
    <t>HILL TOP T11 &amp; T12</t>
  </si>
  <si>
    <t>HILL TOP T13</t>
  </si>
  <si>
    <t>HINDLEY GREEN</t>
  </si>
  <si>
    <t>HOLLINWOOD</t>
  </si>
  <si>
    <t>HOLME RD</t>
  </si>
  <si>
    <t>HOLT ST</t>
  </si>
  <si>
    <t>HURST</t>
  </si>
  <si>
    <t>HUTTON END</t>
  </si>
  <si>
    <t>HYDE</t>
  </si>
  <si>
    <t>HYNDBURN RD</t>
  </si>
  <si>
    <t>INDIA ST</t>
  </si>
  <si>
    <t>INGLETON</t>
  </si>
  <si>
    <t>IRLAM</t>
  </si>
  <si>
    <t>JAMES ST</t>
  </si>
  <si>
    <t>KAY ST</t>
  </si>
  <si>
    <t>KENDAL</t>
  </si>
  <si>
    <t>KESWICK</t>
  </si>
  <si>
    <t>KINGSWAY</t>
  </si>
  <si>
    <t>KINKRY HILL</t>
  </si>
  <si>
    <t>KIRKBY LONSDALE</t>
  </si>
  <si>
    <t>KIRKBY MOOR</t>
  </si>
  <si>
    <t>KIRKBY STEPHEN</t>
  </si>
  <si>
    <t>KIRKBY THORE</t>
  </si>
  <si>
    <t>KIRKHALL LANE</t>
  </si>
  <si>
    <t>KITT GREEN</t>
  </si>
  <si>
    <t>KNOTT MILL</t>
  </si>
  <si>
    <t>LAMBERHEAD</t>
  </si>
  <si>
    <t>LANCASTER</t>
  </si>
  <si>
    <t>LANGLEY</t>
  </si>
  <si>
    <t>LANGROYD RD</t>
  </si>
  <si>
    <t>LEIGH</t>
  </si>
  <si>
    <t>LEVENSHULME</t>
  </si>
  <si>
    <t>LEYLAND NATIONAL</t>
  </si>
  <si>
    <t>LITTLE HULTON</t>
  </si>
  <si>
    <t>LITTLE SALKELD</t>
  </si>
  <si>
    <t>LITTLEBOROUGH</t>
  </si>
  <si>
    <t>LONGFORD BRIDGE</t>
  </si>
  <si>
    <t>LONGRIDGE</t>
  </si>
  <si>
    <t>LONGSIGHT</t>
  </si>
  <si>
    <t>LOSTOCK</t>
  </si>
  <si>
    <t>LOWER DARWEN</t>
  </si>
  <si>
    <t>LYONS RD</t>
  </si>
  <si>
    <t>MANCHESTER UNIVERSITY</t>
  </si>
  <si>
    <t>MARPLE</t>
  </si>
  <si>
    <t>MARTON</t>
  </si>
  <si>
    <t>MARYPORT</t>
  </si>
  <si>
    <t>MELLING</t>
  </si>
  <si>
    <t>MERESIDE</t>
  </si>
  <si>
    <t>MIDDLETON JUNCTION</t>
  </si>
  <si>
    <t>MIDWAY</t>
  </si>
  <si>
    <t>MILNROW</t>
  </si>
  <si>
    <t>MINTSFEET</t>
  </si>
  <si>
    <t>MONSALL</t>
  </si>
  <si>
    <t>MONTON</t>
  </si>
  <si>
    <t>MOORSIDE</t>
  </si>
  <si>
    <t>MORTON PARK</t>
  </si>
  <si>
    <t>MOSLEY RD</t>
  </si>
  <si>
    <t>MOSS LANE</t>
  </si>
  <si>
    <t>MOSS NOOK PRIMARY</t>
  </si>
  <si>
    <t>MOSS SIDE (Leyland)</t>
  </si>
  <si>
    <t>MOSS SIDE (Longsight)</t>
  </si>
  <si>
    <t>MOSSLEY</t>
  </si>
  <si>
    <t>MOUNT ST</t>
  </si>
  <si>
    <t>MUSGRAVE RD</t>
  </si>
  <si>
    <t>NELSON</t>
  </si>
  <si>
    <t>NEW MOSTON</t>
  </si>
  <si>
    <t>NEWBIGGIN ON LUNE</t>
  </si>
  <si>
    <t>NEWBY</t>
  </si>
  <si>
    <t>NEWTON</t>
  </si>
  <si>
    <t>NEWTON HEATH</t>
  </si>
  <si>
    <t>NEWTON LE WILLOWS</t>
  </si>
  <si>
    <t>NEWTONGATE T11 &amp; T12</t>
  </si>
  <si>
    <t>NEWTONGATE T13</t>
  </si>
  <si>
    <t>NORBRECK</t>
  </si>
  <si>
    <t>NORBURY</t>
  </si>
  <si>
    <t>NORTHENDEN</t>
  </si>
  <si>
    <t>NWGB PARTINGTON</t>
  </si>
  <si>
    <t>OFFERTON</t>
  </si>
  <si>
    <t>OPENSHAW</t>
  </si>
  <si>
    <t>ORMSKIRK</t>
  </si>
  <si>
    <t>PADIHAM</t>
  </si>
  <si>
    <t>PENDLETON</t>
  </si>
  <si>
    <t>PETTERIL BANK</t>
  </si>
  <si>
    <t>PHILLIPS LANE</t>
  </si>
  <si>
    <t>PICCADILLY</t>
  </si>
  <si>
    <t>PIMBO</t>
  </si>
  <si>
    <t>PIRELLI</t>
  </si>
  <si>
    <t>PORTWOOD</t>
  </si>
  <si>
    <t>POULTON</t>
  </si>
  <si>
    <t>POYNTON</t>
  </si>
  <si>
    <t>PREESALL</t>
  </si>
  <si>
    <t>PRESTON EAST</t>
  </si>
  <si>
    <t>PRESTON OLD RD</t>
  </si>
  <si>
    <t>PRESTWICH</t>
  </si>
  <si>
    <t>PRINGLE ST</t>
  </si>
  <si>
    <t>PRINNY HILL</t>
  </si>
  <si>
    <t>QUEENS PARK</t>
  </si>
  <si>
    <t>RADCLIFFE</t>
  </si>
  <si>
    <t>RANDAL ST</t>
  </si>
  <si>
    <t>RAWTENSTALL RD</t>
  </si>
  <si>
    <t>REDDISH VALE</t>
  </si>
  <si>
    <t>RIBBLETON</t>
  </si>
  <si>
    <t>RINGLEY</t>
  </si>
  <si>
    <t>RISLEY</t>
  </si>
  <si>
    <t>ROBERT HALL ST</t>
  </si>
  <si>
    <t>ROCHDALE CENTRAL</t>
  </si>
  <si>
    <t>ROMAN RD</t>
  </si>
  <si>
    <t>ROMILEY</t>
  </si>
  <si>
    <t>ROSSALL</t>
  </si>
  <si>
    <t>ROYTON</t>
  </si>
  <si>
    <t>SALE</t>
  </si>
  <si>
    <t>SALE MOOR</t>
  </si>
  <si>
    <t>SALFORD QUAYS</t>
  </si>
  <si>
    <t>SANDGATE</t>
  </si>
  <si>
    <t>SCARISBRICK</t>
  </si>
  <si>
    <t>SEBERGHAM</t>
  </si>
  <si>
    <t>SEDBERGH</t>
  </si>
  <si>
    <t>SELSMIRE</t>
  </si>
  <si>
    <t>SETTLE</t>
  </si>
  <si>
    <t>SEVEN STARS</t>
  </si>
  <si>
    <t>SHANNON ST SOUTH</t>
  </si>
  <si>
    <t>SHAP</t>
  </si>
  <si>
    <t>SHAW</t>
  </si>
  <si>
    <t>Siddick</t>
  </si>
  <si>
    <t>SILLOTH</t>
  </si>
  <si>
    <t>SKELMERSDALE</t>
  </si>
  <si>
    <t>SKELTON C</t>
  </si>
  <si>
    <t>SLIPWAY</t>
  </si>
  <si>
    <t>SNIPE</t>
  </si>
  <si>
    <t>S.E. MACCLESFIELD</t>
  </si>
  <si>
    <t>SOUTH PARK</t>
  </si>
  <si>
    <t>S.W. MACCLESFIELD</t>
  </si>
  <si>
    <t>SPA RD</t>
  </si>
  <si>
    <t>SPADEADAM 132/11KV</t>
  </si>
  <si>
    <t>SPOTLAND</t>
  </si>
  <si>
    <t>SPRING COTTAGE</t>
  </si>
  <si>
    <t>SPRING GARDEN ST 11kV</t>
  </si>
  <si>
    <t>SPRING GARDEN ST 6.6KV</t>
  </si>
  <si>
    <t>SQUIRES GATE</t>
  </si>
  <si>
    <t>ST ANNES</t>
  </si>
  <si>
    <t>ST MARYS</t>
  </si>
  <si>
    <t>ST MARYS ST</t>
  </si>
  <si>
    <t>ST THOMAS RD</t>
  </si>
  <si>
    <t>STAINBURN</t>
  </si>
  <si>
    <t>STANDISH</t>
  </si>
  <si>
    <t>STRANGEWAYS</t>
  </si>
  <si>
    <t>STRAWBERRY BANK</t>
  </si>
  <si>
    <t>STUART ST</t>
  </si>
  <si>
    <t>STUBBINS</t>
  </si>
  <si>
    <t>SWINTON</t>
  </si>
  <si>
    <t>TAME VALLEY</t>
  </si>
  <si>
    <t>TARDY GATE</t>
  </si>
  <si>
    <t>TARLETON</t>
  </si>
  <si>
    <t>THE HEIGHT</t>
  </si>
  <si>
    <t>THORNTON</t>
  </si>
  <si>
    <t>TOWNLEY ST</t>
  </si>
  <si>
    <t>TRAFFORD</t>
  </si>
  <si>
    <t>TRAFFORD PARK NORTH</t>
  </si>
  <si>
    <t>TRIMPELL</t>
  </si>
  <si>
    <t>TRINITY</t>
  </si>
  <si>
    <t>TULKETH</t>
  </si>
  <si>
    <t>ULVERSTON</t>
  </si>
  <si>
    <t>UNION RD</t>
  </si>
  <si>
    <t>UPHOLLAND</t>
  </si>
  <si>
    <t>URMSTON</t>
  </si>
  <si>
    <t>VICTORIA PARK</t>
  </si>
  <si>
    <t>WARBRECK</t>
  </si>
  <si>
    <t>WARDLEWORTH</t>
  </si>
  <si>
    <t>WARTON</t>
  </si>
  <si>
    <t>WATERHEAD</t>
  </si>
  <si>
    <t>WATERSWALLOWS</t>
  </si>
  <si>
    <t>WEASTE</t>
  </si>
  <si>
    <t>WERNETH</t>
  </si>
  <si>
    <t>WESLEY PLACE BACUP</t>
  </si>
  <si>
    <t>WEST DIDSBURY</t>
  </si>
  <si>
    <t>WESTGATE</t>
  </si>
  <si>
    <t>WESTHOUGHTON</t>
  </si>
  <si>
    <t>WESTLINTON</t>
  </si>
  <si>
    <t>WHALLEY</t>
  </si>
  <si>
    <t>WHALLEY RANGE</t>
  </si>
  <si>
    <t>WHASSET</t>
  </si>
  <si>
    <t>WHITTLE LE WOODS</t>
  </si>
  <si>
    <t>WHITWORTH</t>
  </si>
  <si>
    <t>WIGTON</t>
  </si>
  <si>
    <t>WILLOW HEY</t>
  </si>
  <si>
    <t>WILLOWBANK</t>
  </si>
  <si>
    <t>WILLOWHOLME</t>
  </si>
  <si>
    <t>WILMSLOW</t>
  </si>
  <si>
    <t>WINDERMERE</t>
  </si>
  <si>
    <t>WINIFRED RD</t>
  </si>
  <si>
    <t>WITHINGTON</t>
  </si>
  <si>
    <t>WITHYFOLD DRIVE</t>
  </si>
  <si>
    <t>WOODBINE ST</t>
  </si>
  <si>
    <t>WOODFIELD RD</t>
  </si>
  <si>
    <t>WOODHILL LANE</t>
  </si>
  <si>
    <t>WOODHOUSE PARK</t>
  </si>
  <si>
    <t>WOODLEY</t>
  </si>
  <si>
    <t>WOOLFOLD</t>
  </si>
  <si>
    <t>WORDSWORTH ST</t>
  </si>
  <si>
    <t>WORSLEY MESNES</t>
  </si>
  <si>
    <t>WRIGHTINGTON</t>
  </si>
  <si>
    <t>YEALAND</t>
  </si>
  <si>
    <t>MOSS NOOK</t>
  </si>
  <si>
    <t>PENRITH &amp; SHAP</t>
  </si>
  <si>
    <t>KENDAL (PARKSIDE RD)</t>
  </si>
  <si>
    <t>RED BANK</t>
  </si>
  <si>
    <t>STAINBURN &amp; SIDDICK</t>
  </si>
  <si>
    <t>LYTHAM</t>
  </si>
  <si>
    <t>RIBBLE</t>
  </si>
  <si>
    <t>HARTSHEAD-HEYROD</t>
  </si>
  <si>
    <t>BUXTON</t>
  </si>
  <si>
    <t>-</t>
  </si>
  <si>
    <t>ATHERTON</t>
  </si>
  <si>
    <t>BOLTON</t>
  </si>
  <si>
    <t>BARROW &amp; SANDGATE</t>
  </si>
  <si>
    <t>BARTON</t>
  </si>
  <si>
    <t>MACCLESFIELD</t>
  </si>
  <si>
    <t>LEYLAND</t>
  </si>
  <si>
    <t>ALTRINCHAM</t>
  </si>
  <si>
    <t>HAZEL GROVE</t>
  </si>
  <si>
    <t>BLOOM ST</t>
  </si>
  <si>
    <t>ADSWOOD</t>
  </si>
  <si>
    <t>BURY</t>
  </si>
  <si>
    <t>KEARSLEY LOCAL</t>
  </si>
  <si>
    <t>CARLISLE</t>
  </si>
  <si>
    <t>AGECROFT</t>
  </si>
  <si>
    <t>STRETFORD</t>
  </si>
  <si>
    <t>HUNCOAT</t>
  </si>
  <si>
    <t>DROYLSDEN</t>
  </si>
  <si>
    <t>NEW MILLS</t>
  </si>
  <si>
    <t>BELFIELD</t>
  </si>
  <si>
    <t>WIGAN</t>
  </si>
  <si>
    <t>ROSSENDALE</t>
  </si>
  <si>
    <t>PEEL</t>
  </si>
  <si>
    <t>VERNON PARK</t>
  </si>
  <si>
    <t>CARRINGTON BSP</t>
  </si>
  <si>
    <t>ORRELL</t>
  </si>
  <si>
    <t>ROCHDALE</t>
  </si>
  <si>
    <t>SOUTH MANCHESTER</t>
  </si>
  <si>
    <t>WHITEGATE</t>
  </si>
  <si>
    <t>STALYBRIDGE</t>
  </si>
  <si>
    <t>BOLD</t>
  </si>
  <si>
    <t>CARRINGTON</t>
  </si>
  <si>
    <t>KEARSLEY</t>
  </si>
  <si>
    <t>HEYSHAM</t>
  </si>
  <si>
    <t>BREDBURY</t>
  </si>
  <si>
    <t>BSP Headroom</t>
  </si>
  <si>
    <t>BSP</t>
  </si>
  <si>
    <t>BSP Coordinates</t>
  </si>
  <si>
    <t>Non Firm</t>
  </si>
  <si>
    <t>Connection Type</t>
  </si>
  <si>
    <t>No</t>
  </si>
  <si>
    <t>Distance (km)</t>
  </si>
  <si>
    <t>GSP / Site</t>
  </si>
  <si>
    <t>Capacity of Connected &amp; Contracted Connections (MW)</t>
  </si>
  <si>
    <t>Materiality Headroom (Part 5) (MW)</t>
  </si>
  <si>
    <t xml:space="preserve">Materiality Status </t>
  </si>
  <si>
    <t xml:space="preserve">Capacity in Project Progression / Modification Application </t>
  </si>
  <si>
    <t>Transmission FL Headroom (kA)</t>
  </si>
  <si>
    <t xml:space="preserve">Part 1 </t>
  </si>
  <si>
    <t>Part 2</t>
  </si>
  <si>
    <t>Part 3</t>
  </si>
  <si>
    <t>Part 4</t>
  </si>
  <si>
    <t>N/A</t>
  </si>
  <si>
    <t>B</t>
  </si>
  <si>
    <t>C</t>
  </si>
  <si>
    <t>PENRITH</t>
  </si>
  <si>
    <t>SIDDICK</t>
  </si>
  <si>
    <t>Synchronous - LV</t>
  </si>
  <si>
    <t>Synchronous - HV</t>
  </si>
  <si>
    <t>Synchronous</t>
  </si>
  <si>
    <t xml:space="preserve">Demand N-0 </t>
  </si>
  <si>
    <t xml:space="preserve">Generation Synchronous (LV) </t>
  </si>
  <si>
    <t>Generation Synchronous (HV)</t>
  </si>
  <si>
    <t>Generation Inverter Based</t>
  </si>
  <si>
    <t>Battery Energy Storage</t>
  </si>
  <si>
    <t>Demand Firm</t>
  </si>
  <si>
    <t>The connection of load which is secure for a first circuit outage.</t>
  </si>
  <si>
    <t>Generation such as diesel or gas turbines connected to the HV network through step up transformers.</t>
  </si>
  <si>
    <t>Generation such as diesel or gas turbines connected to the HV network directly i.e. without step up transformers.</t>
  </si>
  <si>
    <t>Generation such as diesel or gas turbines connected to the EHV network through step up transformers.</t>
  </si>
  <si>
    <t>Materiality Status</t>
  </si>
  <si>
    <t>The results given by this tool are based on high level approximations only. It should also be noted that the network may have changed since the last time the data was updated. As such, the outcome of a formal application may differ from the results given by this tool. For further information on how to interpret the data contained within this workbook please refer to the user guide embedded within the first tab.</t>
  </si>
  <si>
    <t xml:space="preserve">The Appendix G process aims to improve on the Statement of Works process by reducing timescales and facilitating greater transparency to the customer. Seventeen of ENWLs twenty GSPs have already converted to the Appendix G process and work is in progress to convert the three remaining sites. The above table summarises the Appendix G results of the GSPs which have already been converted from the Statement of Works process. 
Sites marked with an asterisk (*) are connected to the transmission network through the distribution network operated by SP Energy Networks. Appendix G submissions for these sites are made by SP Energy Networks on behalf of Electricity North West.
For Further information on how to interpret the information presented in this table please refer to the user guide embedded within the first tab of this workbook.
</t>
  </si>
  <si>
    <t>User Guide</t>
  </si>
  <si>
    <t xml:space="preserve">Map Data </t>
  </si>
  <si>
    <t>Inputs</t>
  </si>
  <si>
    <t>Connection Types</t>
  </si>
  <si>
    <t>With this tool we aim to provide our customers with information on where there is spare capacity for new developments to connect to our network without triggering reinforcement work. To aid our customers in interpreting the information contained within this tool we have produced a user guide which can be found below. Please note that the data presented in this tool is based on high level analysis and as such may differ from the results of a formal connection application. 
If your proposed development falls within an area with limited network capacity please contact us to discuss a possible solution. 
We will always to work with customers to overcome network constraints whether this is through traditional reinforcement or smart network solutions.</t>
  </si>
  <si>
    <t xml:space="preserve">Appendix G consists of 5 parts:
• Part 1 – Existing power stations already connected to our network.
• Part 2 – Power stations connected or contracted to connect to our network for which site specific requirements will apply e.g. power factor and controllability.
• Part 3 – Power stations connected or contracted to connect to our network for which interim restrictions on availability will apply. Site specific requirements e.g. power factor and controllability, will also apply. 
• Part 4 – Power stations contracted to connect to our network which are unable to connect until transmission works have been completed.
• Part 5 – Materiality headroom. This is a figure, determined by the transmission system operator, representing the available thermal capacity at the transmission system interface before a Modification Application is triggered. 
</t>
  </si>
  <si>
    <t>Process</t>
  </si>
  <si>
    <t>Parts 1 - 5</t>
  </si>
  <si>
    <t>11 kV &amp; 6.6 kV Connections</t>
  </si>
  <si>
    <t>33 kV Connections</t>
  </si>
  <si>
    <t xml:space="preserve">Use the controls to the left to find the nearest primary substations to your site. The results will be displayed in the table below. When the desired site capacity and connection type are entered an estimate of available headroom and connection feasibility will be displayed. The results are based on both local constraints and constraints at the associated BSP. </t>
  </si>
  <si>
    <t>Use the controls to the left to find the nearest BSP to your site. The results will be displayed in the table below. When the desired site capacity and connection type are entered an estimate of available headroom and connection feasibility will be displayed. It should be noted that the network assets surrounding your site may not be fed from the closest BSP.</t>
  </si>
  <si>
    <t>Appendix G Summary</t>
  </si>
  <si>
    <t>6.6</t>
  </si>
  <si>
    <t>11</t>
  </si>
  <si>
    <t xml:space="preserve"> Battery Storage Headroom N-0 -(MW)</t>
  </si>
  <si>
    <t xml:space="preserve"> Generation Headroom N-0 -(MW)</t>
  </si>
  <si>
    <t>BSP Location</t>
  </si>
  <si>
    <t>Capacity &gt;100% of headroom</t>
  </si>
  <si>
    <t>Capacity &lt;90% of headroom</t>
  </si>
  <si>
    <t>Capacity &gt;90% &amp; &lt; 100% of headroom</t>
  </si>
  <si>
    <t>Can Connect? (RAG)</t>
  </si>
  <si>
    <t>Capacity (MW)</t>
  </si>
  <si>
    <t>The connection of load which can be actively constrained off under outage conditions.</t>
  </si>
  <si>
    <t>Generation technologies connected by inverters this typically includes solar and wind generators .</t>
  </si>
  <si>
    <t>Inverter connected battery energy storage schemes.</t>
  </si>
  <si>
    <t>BCA Group (GSP)</t>
  </si>
  <si>
    <t>Transmission System Comment            (see tab 6 for more details)</t>
  </si>
  <si>
    <t>HARKER</t>
  </si>
  <si>
    <t xml:space="preserve">PENWORTHAM </t>
  </si>
  <si>
    <t>HUTTON</t>
  </si>
  <si>
    <t>KIRKBY</t>
  </si>
  <si>
    <t>WASHWAY FARM</t>
  </si>
  <si>
    <t>STANAH</t>
  </si>
  <si>
    <t>BOLD*</t>
  </si>
  <si>
    <t>Materiality Headroom (MW)</t>
  </si>
  <si>
    <t>Fault Level Headroom (kA)</t>
  </si>
  <si>
    <t>Transmission Constraints (App G)</t>
  </si>
  <si>
    <t>Distribution Network Capacity Capacity</t>
  </si>
  <si>
    <t>Please note that the value of headroom quoted by this tool is based on total capacity available for new connections not the maximum size of a single connection which can be much lower. It is normally not possible to accommodate a single connection of more than 40 MW at 33 kV. This is based on the typical load rating of items of plant such as circuit breakers, current transformers and cable terminations.</t>
  </si>
  <si>
    <t>Total Aggregated Developer Capacity Limit(MW)</t>
  </si>
  <si>
    <t>We now publish an interactive map on our website that contains the same information as contained within this tool.</t>
  </si>
  <si>
    <t>Click here to access the map.</t>
  </si>
  <si>
    <t>https://www.google.com/maps/d/viewer?mid=1wLVvNAtxF44PseqlxB-yZb4QiTLsY0T8&amp;ll=54.12391%2C-3.23018z=20?hl=en</t>
  </si>
  <si>
    <t>https://www.google.com/maps/d/viewer?mid=1wLVvNAtxF44PseqlxB-yZb4QiTLsY0T8&amp;ll=53.84897%2C-3.04054z=20?hl=en</t>
  </si>
  <si>
    <t>https://www.google.com/maps/d/viewer?mid=1wLVvNAtxF44PseqlxB-yZb4QiTLsY0T8&amp;ll=53.7592%2C-2.44764z=20?hl=en</t>
  </si>
  <si>
    <t>https://www.google.com/maps/d/viewer?mid=1wLVvNAtxF44PseqlxB-yZb4QiTLsY0T8&amp;ll=53.80944%2C-3.05179z=20?hl=en</t>
  </si>
  <si>
    <t>https://www.google.com/maps/d/viewer?mid=1wLVvNAtxF44PseqlxB-yZb4QiTLsY0T8&amp;ll=53.80624%2C-2.22125z=20?hl=en</t>
  </si>
  <si>
    <t>https://www.google.com/maps/d/viewer?mid=1wLVvNAtxF44PseqlxB-yZb4QiTLsY0T8&amp;ll=53.59783%2C-2.17663z=20?hl=en</t>
  </si>
  <si>
    <t>https://www.google.com/maps/d/viewer?mid=1wLVvNAtxF44PseqlxB-yZb4QiTLsY0T8&amp;ll=53.53127%2C-2.16481z=20?hl=en</t>
  </si>
  <si>
    <t>https://www.google.com/maps/d/viewer?mid=1wLVvNAtxF44PseqlxB-yZb4QiTLsY0T8&amp;ll=54.50354%2C-3.52919z=20?hl=en</t>
  </si>
  <si>
    <t>https://www.google.com/maps/d/viewer?mid=1wLVvNAtxF44PseqlxB-yZb4QiTLsY0T8&amp;ll=53.49066%2C-2.27698z=20?hl=en</t>
  </si>
  <si>
    <t>https://www.google.com/maps/d/viewer?mid=1wLVvNAtxF44PseqlxB-yZb4QiTLsY0T8&amp;ll=53.47498%2C-2.59493z=20?hl=en</t>
  </si>
  <si>
    <t>https://www.google.com/maps/d/viewer?mid=1wLVvNAtxF44PseqlxB-yZb4QiTLsY0T8&amp;ll=53.53936%2C-2.10308z=20?hl=en</t>
  </si>
  <si>
    <t>https://www.google.com/maps/d/viewer?mid=1wLVvNAtxF44PseqlxB-yZb4QiTLsY0T8&amp;ll=53.49638%2C-2.04169z=20?hl=en</t>
  </si>
  <si>
    <t>https://www.google.com/maps/d/viewer?mid=1wLVvNAtxF44PseqlxB-yZb4QiTLsY0T8&amp;ll=53.45264%2C-2.07376z=20?hl=en</t>
  </si>
  <si>
    <t>https://www.google.com/maps/d/viewer?mid=1wLVvNAtxF44PseqlxB-yZb4QiTLsY0T8&amp;ll=54.31969%2C-2.74168z=20?hl=en</t>
  </si>
  <si>
    <t>https://www.google.com/maps/d/viewer?mid=1wLVvNAtxF44PseqlxB-yZb4QiTLsY0T8&amp;ll=54.06622%2C-2.78639z=20?hl=en</t>
  </si>
  <si>
    <t>https://www.google.com/maps/d/viewer?mid=1wLVvNAtxF44PseqlxB-yZb4QiTLsY0T8&amp;ll=53.46086%2C-2.21901z=20?hl=en</t>
  </si>
  <si>
    <t>https://www.google.com/maps/d/viewer?mid=1wLVvNAtxF44PseqlxB-yZb4QiTLsY0T8&amp;ll=53.72038%2C-2.45999z=20?hl=en</t>
  </si>
  <si>
    <t>https://www.google.com/maps/d/viewer?mid=1wLVvNAtxF44PseqlxB-yZb4QiTLsY0T8&amp;ll=53.84299%2C-2.214z=20?hl=en</t>
  </si>
  <si>
    <t>https://www.google.com/maps/d/viewer?mid=1wLVvNAtxF44PseqlxB-yZb4QiTLsY0T8&amp;ll=53.79502%2C-2.32919z=20?hl=en</t>
  </si>
  <si>
    <t>https://www.google.com/maps/d/viewer?mid=1wLVvNAtxF44PseqlxB-yZb4QiTLsY0T8&amp;ll=53.79104%2C-2.6584z=20?hl=en</t>
  </si>
  <si>
    <t>https://www.google.com/maps/d/viewer?mid=1wLVvNAtxF44PseqlxB-yZb4QiTLsY0T8&amp;ll=53.61653%2C-2.16602z=20?hl=en</t>
  </si>
  <si>
    <t>https://www.google.com/maps/d/viewer?mid=1wLVvNAtxF44PseqlxB-yZb4QiTLsY0T8&amp;ll=53.56464%2C-2.11572z=20?hl=en</t>
  </si>
  <si>
    <t>https://www.google.com/maps/d/viewer?mid=1wLVvNAtxF44PseqlxB-yZb4QiTLsY0T8&amp;ll=53.42581%2C-2.31835z=20?hl=en</t>
  </si>
  <si>
    <t>https://www.google.com/maps/d/viewer?mid=1wLVvNAtxF44PseqlxB-yZb4QiTLsY0T8&amp;ll=54.10982%2C-3.20288z=20?hl=en</t>
  </si>
  <si>
    <t>https://www.google.com/maps/d/viewer?mid=1wLVvNAtxF44PseqlxB-yZb4QiTLsY0T8&amp;ll=54.51358%2C-2.66756z=20?hl=en</t>
  </si>
  <si>
    <t>https://www.google.com/maps/d/viewer?mid=1wLVvNAtxF44PseqlxB-yZb4QiTLsY0T8&amp;ll=54.66252%2C-3.54717z=20?hl=en</t>
  </si>
  <si>
    <t>https://www.google.com/maps/d/viewer?mid=1wLVvNAtxF44PseqlxB-yZb4QiTLsY0T8&amp;ll=53.56076%2C-2.79859z=20?hl=en</t>
  </si>
  <si>
    <t>https://www.google.com/maps/d/viewer?mid=1wLVvNAtxF44PseqlxB-yZb4QiTLsY0T8&amp;ll=54.64948%2C-3.51144z=20?hl=en</t>
  </si>
  <si>
    <t>https://www.google.com/maps/d/viewer?mid=1wLVvNAtxF44PseqlxB-yZb4QiTLsY0T8&amp;ll=53.48612%2C-2.19476z=20?hl=en</t>
  </si>
  <si>
    <t>https://www.google.com/maps/d/viewer?mid=1wLVvNAtxF44PseqlxB-yZb4QiTLsY0T8&amp;ll=53.8709%2C-3.00229z=20?hl=en</t>
  </si>
  <si>
    <t>https://www.google.com/maps/d/viewer?mid=1wLVvNAtxF44PseqlxB-yZb4QiTLsY0T8&amp;ll=54.1907%2C-3.11215z=20?hl=en</t>
  </si>
  <si>
    <t>https://www.google.com/maps/d/viewer?mid=1wLVvNAtxF44PseqlxB-yZb4QiTLsY0T8&amp;ll=53.42927%2C-2.25292z=20?hl=en</t>
  </si>
  <si>
    <t>https://www.google.com/maps/d/viewer?mid=1wLVvNAtxF44PseqlxB-yZb4QiTLsY0T8&amp;ll=53.55846%2C-2.51787z=20?hl=en</t>
  </si>
  <si>
    <t>https://www.google.com/maps/d/viewer?mid=1wLVvNAtxF44PseqlxB-yZb4QiTLsY0T8&amp;ll=53.61411%2C-2.70439z=20?hl=en</t>
  </si>
  <si>
    <t>https://www.google.com/maps/d/viewer?mid=1wLVvNAtxF44PseqlxB-yZb4QiTLsY0T8&amp;ll=53.39156%2C-2.16403z=20?hl=en</t>
  </si>
  <si>
    <t>https://www.google.com/maps/d/viewer?mid=1wLVvNAtxF44PseqlxB-yZb4QiTLsY0T8&amp;ll=53.51279%2C-2.29754z=20?hl=en</t>
  </si>
  <si>
    <t>https://www.google.com/maps/d/viewer?mid=1wLVvNAtxF44PseqlxB-yZb4QiTLsY0T8&amp;ll=53.39778%2C-2.35667z=20?hl=en</t>
  </si>
  <si>
    <t>https://www.google.com/maps/d/viewer?mid=1wLVvNAtxF44PseqlxB-yZb4QiTLsY0T8&amp;ll=53.51405%2C-2.51233z=20?hl=en</t>
  </si>
  <si>
    <t>https://www.google.com/maps/d/viewer?mid=1wLVvNAtxF44PseqlxB-yZb4QiTLsY0T8&amp;ll=53.47087%2C-2.35076z=20?hl=en</t>
  </si>
  <si>
    <t>https://www.google.com/maps/d/viewer?mid=1wLVvNAtxF44PseqlxB-yZb4QiTLsY0T8&amp;ll=53.62216%2C-2.13727z=20?hl=en</t>
  </si>
  <si>
    <t>https://www.google.com/maps/d/viewer?mid=1wLVvNAtxF44PseqlxB-yZb4QiTLsY0T8&amp;ll=53.47593%2C-2.23943z=20?hl=en</t>
  </si>
  <si>
    <t>https://www.google.com/maps/d/viewer?mid=1wLVvNAtxF44PseqlxB-yZb4QiTLsY0T8&amp;ll=53.59102%2C-2.42059z=20?hl=en</t>
  </si>
  <si>
    <t>https://www.google.com/maps/d/viewer?mid=1wLVvNAtxF44PseqlxB-yZb4QiTLsY0T8&amp;ll=53.5967%2C-2.29975z=20?hl=en</t>
  </si>
  <si>
    <t>https://www.google.com/maps/d/viewer?mid=1wLVvNAtxF44PseqlxB-yZb4QiTLsY0T8&amp;ll=53.27596%2C-1.885z=20?hl=en</t>
  </si>
  <si>
    <t>https://www.google.com/maps/d/viewer?mid=1wLVvNAtxF44PseqlxB-yZb4QiTLsY0T8&amp;ll=54.8993%2C-2.9589z=20?hl=en</t>
  </si>
  <si>
    <t>https://www.google.com/maps/d/viewer?mid=1wLVvNAtxF44PseqlxB-yZb4QiTLsY0T8&amp;ll=53.43349%2C-2.40648z=20?hl=en</t>
  </si>
  <si>
    <t>https://www.google.com/maps/d/viewer?mid=1wLVvNAtxF44PseqlxB-yZb4QiTLsY0T8&amp;ll=53.4802%2C-2.14954z=20?hl=en</t>
  </si>
  <si>
    <t>https://www.google.com/maps/d/viewer?mid=1wLVvNAtxF44PseqlxB-yZb4QiTLsY0T8&amp;ll=53.37854%2C-2.1319z=20?hl=en</t>
  </si>
  <si>
    <t>https://www.google.com/maps/d/viewer?mid=1wLVvNAtxF44PseqlxB-yZb4QiTLsY0T8&amp;ll=53.77521%2C-2.33688z=20?hl=en</t>
  </si>
  <si>
    <t>https://www.google.com/maps/d/viewer?mid=1wLVvNAtxF44PseqlxB-yZb4QiTLsY0T8&amp;ll=53.53905%2C-2.35884z=20?hl=en</t>
  </si>
  <si>
    <t>https://www.google.com/maps/d/viewer?mid=1wLVvNAtxF44PseqlxB-yZb4QiTLsY0T8&amp;ll=53.70478%2C-2.69663z=20?hl=en</t>
  </si>
  <si>
    <t>https://www.google.com/maps/d/viewer?mid=1wLVvNAtxF44PseqlxB-yZb4QiTLsY0T8&amp;ll=53.75633%2C-2.98215z=20?hl=en</t>
  </si>
  <si>
    <t>https://www.google.com/maps/d/viewer?mid=1wLVvNAtxF44PseqlxB-yZb4QiTLsY0T8&amp;ll=53.26811%2C-2.12063z=20?hl=en</t>
  </si>
  <si>
    <t>https://www.google.com/maps/d/viewer?mid=1wLVvNAtxF44PseqlxB-yZb4QiTLsY0T8&amp;ll=53.36201%2C-2.2408z=20?hl=en</t>
  </si>
  <si>
    <t>https://www.google.com/maps/d/viewer?mid=1wLVvNAtxF44PseqlxB-yZb4QiTLsY0T8&amp;ll=53.35237%2C-1.9844z=20?hl=en</t>
  </si>
  <si>
    <t>https://www.google.com/maps/d/viewer?mid=1wLVvNAtxF44PseqlxB-yZb4QiTLsY0T8&amp;ll=53.5356%2C-2.71374z=20?hl=en</t>
  </si>
  <si>
    <t>https://www.google.com/maps/d/viewer?mid=1wLVvNAtxF44PseqlxB-yZb4QiTLsY0T8&amp;ll=53.78114%2C-2.9776z=20?hl=en</t>
  </si>
  <si>
    <t>https://www.google.com/maps/d/viewer?mid=1wLVvNAtxF44PseqlxB-yZb4QiTLsY0T8&amp;ll=54.66637%2C-2.77723z=20?hl=en</t>
  </si>
  <si>
    <t>https://www.google.com/maps/d/viewer?mid=1wLVvNAtxF44PseqlxB-yZb4QiTLsY0T8&amp;ll=53.49001%2C-2.23427z=20?hl=en</t>
  </si>
  <si>
    <t>https://www.google.com/maps/d/viewer?mid=1wLVvNAtxF44PseqlxB-yZb4QiTLsY0T8&amp;ll=53.75725%2C-2.73184z=20?hl=en</t>
  </si>
  <si>
    <t>https://www.google.com/maps/d/viewer?mid=1wLVvNAtxF44PseqlxB-yZb4QiTLsY0T8&amp;ll=53.69402%2C-2.30041z=20?hl=en</t>
  </si>
  <si>
    <t>https://www.google.com/maps/d/viewer?mid=1wLVvNAtxF44PseqlxB-yZb4QiTLsY0T8&amp;ll=53.4523%2C-2.30113z=20?hl=en</t>
  </si>
  <si>
    <t>https://www.google.com/maps/d/viewer?mid=1wLVvNAtxF44PseqlxB-yZb4QiTLsY0T8&amp;ll=53.41552%2C-2.13492z=20?hl=en</t>
  </si>
  <si>
    <t>https://www.google.com/maps/d/viewer?mid=1wLVvNAtxF44PseqlxB-yZb4QiTLsY0T8&amp;ll=53.53645%2C-2.62967z=20?hl=en</t>
  </si>
  <si>
    <t>Key</t>
  </si>
  <si>
    <t>Headroom (MW)</t>
  </si>
  <si>
    <t>Enter Data</t>
  </si>
  <si>
    <t>Individual Circuit Capacity</t>
  </si>
  <si>
    <t>CB Rating</t>
  </si>
  <si>
    <t>Limiting factor</t>
  </si>
  <si>
    <t>Limiting factor: Headroom</t>
  </si>
  <si>
    <t>Limiting factor: Switchgear rating</t>
  </si>
  <si>
    <t>Suitable</t>
  </si>
  <si>
    <t>Unsuitable</t>
  </si>
  <si>
    <t>RAG</t>
  </si>
  <si>
    <t>Max Single circuit connection (MW)</t>
  </si>
  <si>
    <t>Transmission System Comment            
(see tab 6 for more details)</t>
  </si>
  <si>
    <t>Last Updated*</t>
  </si>
  <si>
    <t>* due to the infrequency of EHV plant replacement, switchgear ratings are checked quarterly</t>
  </si>
  <si>
    <t>Switchgear ratings checked</t>
  </si>
  <si>
    <t>The results given by this tool are based on high level approximations only. It should also be noted that the network may have changed since the last time the data was updated. As such, the outcome of a formal application may differ from the results given by this tool. For further information on how to interpret the data contained within this workbook please refer to the user guide embedded within the first tab.
 Please note that the value of headroom quoted by this tool is based on total capacity available for new connections, the column beside it shows the maximum size of a single connection, based on the on-site primary switchgear rating, which can be much lower. To reflect this the 'Can Connect?' RAG value is derived using the lowest of these two values.
It is normally not possible to accommodate a single connection of more than 7 MW at 11 kV or 6.6 kV, this is based on the typical load rating of items of plant such as circuit breakers, current transformers and cable terminations. It is possible that due to these addtional factors and the point of connection requested that the maximum connection size is lower than the values shown below.</t>
  </si>
  <si>
    <t>MVA</t>
  </si>
  <si>
    <t>WASHWAY FARM / KIRKBY</t>
  </si>
  <si>
    <t>PEEL ST</t>
  </si>
  <si>
    <t>RIBBLESDALE T13 &amp; RIBBLESDALE T14</t>
  </si>
  <si>
    <t>Project Progression Update</t>
  </si>
  <si>
    <t>SAMLESBURY ENTERPRISE ZONE</t>
  </si>
  <si>
    <t>THORLEY LN</t>
  </si>
  <si>
    <t>D</t>
  </si>
  <si>
    <t>Offer  signed 27/08/2024</t>
  </si>
  <si>
    <t>Offer signed   29/05/2024. Parrallel offer  signed 27/08/2024</t>
  </si>
  <si>
    <t>Offer   signed  27/08/2024</t>
  </si>
  <si>
    <r>
      <t xml:space="preserve">To aid understanding we have given each GSP a materiality status. The three status are:
</t>
    </r>
    <r>
      <rPr>
        <b/>
        <sz val="11"/>
        <color theme="1"/>
        <rFont val="Calibri"/>
        <family val="2"/>
        <scheme val="minor"/>
      </rPr>
      <t xml:space="preserve">
A.</t>
    </r>
    <r>
      <rPr>
        <sz val="11"/>
        <color theme="1"/>
        <rFont val="Calibri"/>
        <family val="2"/>
        <scheme val="minor"/>
      </rPr>
      <t xml:space="preserve"> The latest Appendix G return indicates that there is spare transmission system capacity at this location. 
</t>
    </r>
    <r>
      <rPr>
        <b/>
        <sz val="11"/>
        <color theme="1"/>
        <rFont val="Calibri"/>
        <family val="2"/>
        <scheme val="minor"/>
      </rPr>
      <t>B.</t>
    </r>
    <r>
      <rPr>
        <sz val="11"/>
        <color theme="1"/>
        <rFont val="Calibri"/>
        <family val="2"/>
        <scheme val="minor"/>
      </rPr>
      <t xml:space="preserve"> There is insufficient capacity to accommodate any further sites without undertaking transmission system work. To identify the scope of these works a Modification Application will be required. 
</t>
    </r>
    <r>
      <rPr>
        <b/>
        <sz val="11"/>
        <color theme="1"/>
        <rFont val="Calibri"/>
        <family val="2"/>
        <scheme val="minor"/>
      </rPr>
      <t>C.</t>
    </r>
    <r>
      <rPr>
        <sz val="11"/>
        <color theme="1"/>
        <rFont val="Calibri"/>
        <family val="2"/>
        <scheme val="minor"/>
      </rPr>
      <t xml:space="preserve"> There is insufficient capacity to accommodate any further connections without undertaking work on the transmission system. These works have already been identified and there are sites in project progression. New sites may still require a new Modification Application.
</t>
    </r>
    <r>
      <rPr>
        <sz val="11"/>
        <color theme="1"/>
        <rFont val="Calibri"/>
        <family val="2"/>
        <scheme val="minor"/>
      </rPr>
      <t xml:space="preserve">D.  There is insufficient capacity to accommodate any further connections without undertaking work on the transmission system. These works have already been identified and there are sites in project progression. New GSPs have now been trigged by the latest Project progression return by ESO. </t>
    </r>
  </si>
  <si>
    <t>Offer with ENW, due  to be signed 22/01/2025</t>
  </si>
  <si>
    <t xml:space="preserve"> Offers with ENW, due to be signed 28/08/2024 - now extended to address queries</t>
  </si>
  <si>
    <t>PP submitted, awaiting Clock Start date</t>
  </si>
  <si>
    <t>Offer  signed  20/11/2024.Another parrallel submission made, offer due 15/02/2025. Another parrallel submission made, awaiting Clock start date</t>
  </si>
  <si>
    <t>Offer signed 24/12/2024</t>
  </si>
  <si>
    <t>TBC</t>
  </si>
  <si>
    <t>Offer with ENW, due  to be signed 11/03/2025</t>
  </si>
  <si>
    <t>Offer with ENW, due to be signed 16/04/2025. Another PP submitted , awaiting Clock Start date.</t>
  </si>
  <si>
    <t>Offer with ENW, due to be signed 06/09/2024- now extended to address move to Middleton .Offer with ENW, due to be signed 14/01/2025. Another submission made, awaiting Clock start date.</t>
  </si>
  <si>
    <t xml:space="preserve">  Offer signed  23/01/2025. Another offer  with ENW,  due to be signed   16/04/2025. Another parrallel submission made,offer due 08/04/2025.Another submission made, awaiting Clock start date</t>
  </si>
  <si>
    <t>Offer   signed  26/09/2024.PP submitted, offer due 13/02/2025.Another PP submitted,offer due 06/05/25</t>
  </si>
  <si>
    <t>PP submitted, offer due 16/04/2025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</si>
</sst>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1"/>
      <color theme="0"/>
      <name val="Arial"/>
      <family val="2"/>
    </font>
    <font>
      <sz val="11"/>
      <name val="Calibri"/>
      <family val="2"/>
      <scheme val="minor"/>
    </font>
    <font>
      <sz val="11"/>
      <color theme="1"/>
      <name val="Calibri"/>
      <family val="2"/>
      <scheme val="minor"/>
    </font>
    <font>
      <sz val="10"/>
      <name val="Arial"/>
      <family val="2"/>
    </font>
    <font>
      <sz val="10"/>
      <color theme="1"/>
      <name val="Calibri"/>
      <family val="2"/>
      <scheme val="minor"/>
    </font>
    <font>
      <b/>
      <sz val="20"/>
      <color rgb="FF00245D"/>
      <name val="Calibri"/>
      <family val="2"/>
      <scheme val="minor"/>
    </font>
    <font>
      <b/>
      <sz val="22"/>
      <color rgb="FF00245D"/>
      <name val="Calibri"/>
      <family val="2"/>
      <scheme val="minor"/>
    </font>
    <font>
      <b/>
      <sz val="20"/>
      <color rgb="FF92D050"/>
      <name val="Calibri"/>
      <family val="2"/>
      <scheme val="minor"/>
    </font>
    <font>
      <sz val="18"/>
      <color rgb="FF00245D"/>
      <name val="Calibri"/>
      <family val="2"/>
      <scheme val="minor"/>
    </font>
    <font>
      <b/>
      <sz val="11"/>
      <color theme="1"/>
      <name val="Calibri"/>
      <family val="2"/>
      <scheme val="minor"/>
    </font>
    <font>
      <b/>
      <sz val="18"/>
      <color theme="0"/>
      <name val="Calibri"/>
      <family val="2"/>
      <scheme val="minor"/>
    </font>
    <font>
      <b/>
      <sz val="11"/>
      <color theme="0"/>
      <name val="Calibri"/>
      <family val="2"/>
      <scheme val="minor"/>
    </font>
    <font>
      <b/>
      <i/>
      <u/>
      <sz val="11"/>
      <color theme="0"/>
      <name val="Calibri"/>
      <family val="2"/>
      <scheme val="minor"/>
    </font>
    <font>
      <b/>
      <sz val="16"/>
      <color theme="0"/>
      <name val="Calibri"/>
      <family val="2"/>
      <scheme val="minor"/>
    </font>
    <font>
      <sz val="8"/>
      <name val="Calibri"/>
      <family val="2"/>
      <scheme val="minor"/>
    </font>
    <font>
      <sz val="12"/>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name val="Calibri"/>
      <family val="2"/>
      <scheme val="minor"/>
    </font>
    <font>
      <b/>
      <sz val="10"/>
      <color theme="0"/>
      <name val="Calibri"/>
      <family val="2"/>
      <scheme val="minor"/>
    </font>
    <font>
      <sz val="12"/>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rgb="FF00245D"/>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002060"/>
        <bgColor indexed="64"/>
      </patternFill>
    </fill>
  </fills>
  <borders count="35">
    <border>
      <left/>
      <right/>
      <top/>
      <bottom/>
      <diagonal/>
    </border>
    <border>
      <left style="thin">
        <color rgb="FF00245D"/>
      </left>
      <right style="thin">
        <color rgb="FF00245D"/>
      </right>
      <top style="thin">
        <color rgb="FF00245D"/>
      </top>
      <bottom style="thin">
        <color rgb="FF00245D"/>
      </bottom>
      <diagonal/>
    </border>
    <border>
      <left style="thin">
        <color rgb="FF00245D"/>
      </left>
      <right/>
      <top style="thin">
        <color rgb="FF00245D"/>
      </top>
      <bottom style="thin">
        <color rgb="FF00245D"/>
      </bottom>
      <diagonal/>
    </border>
    <border>
      <left/>
      <right style="thin">
        <color rgb="FF00245D"/>
      </right>
      <top style="thin">
        <color rgb="FF00245D"/>
      </top>
      <bottom style="thin">
        <color rgb="FF00245D"/>
      </bottom>
      <diagonal/>
    </border>
    <border>
      <left/>
      <right/>
      <top style="thin">
        <color rgb="FF00245D"/>
      </top>
      <bottom style="thin">
        <color rgb="FF00245D"/>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245D"/>
      </right>
      <top/>
      <bottom style="thin">
        <color rgb="FF00245D"/>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rgb="FF00245D"/>
      </bottom>
      <diagonal/>
    </border>
    <border>
      <left style="thin">
        <color rgb="FF00245D"/>
      </left>
      <right/>
      <top style="thin">
        <color rgb="FF00245D"/>
      </top>
      <bottom/>
      <diagonal/>
    </border>
    <border>
      <left/>
      <right/>
      <top style="thin">
        <color rgb="FF00245D"/>
      </top>
      <bottom/>
      <diagonal/>
    </border>
    <border>
      <left/>
      <right style="thin">
        <color rgb="FF00245D"/>
      </right>
      <top style="thin">
        <color rgb="FF00245D"/>
      </top>
      <bottom/>
      <diagonal/>
    </border>
    <border>
      <left style="thin">
        <color rgb="FF00245D"/>
      </left>
      <right/>
      <top/>
      <bottom/>
      <diagonal/>
    </border>
    <border>
      <left/>
      <right style="thin">
        <color rgb="FF00245D"/>
      </right>
      <top/>
      <bottom/>
      <diagonal/>
    </border>
    <border>
      <left style="thin">
        <color rgb="FF00245D"/>
      </left>
      <right/>
      <top/>
      <bottom style="thin">
        <color rgb="FF00245D"/>
      </bottom>
      <diagonal/>
    </border>
    <border>
      <left/>
      <right/>
      <top/>
      <bottom style="thin">
        <color rgb="FF00245D"/>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rgb="FF00245D"/>
      </bottom>
      <diagonal/>
    </border>
    <border>
      <left/>
      <right style="thin">
        <color rgb="FF00245D"/>
      </right>
      <top style="thin">
        <color indexed="64"/>
      </top>
      <bottom style="thin">
        <color rgb="FF00245D"/>
      </bottom>
      <diagonal/>
    </border>
    <border>
      <left/>
      <right style="thin">
        <color rgb="FF00245D"/>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medium">
        <color indexed="64"/>
      </right>
      <top/>
      <bottom style="thin">
        <color indexed="64"/>
      </bottom>
      <diagonal/>
    </border>
  </borders>
  <cellStyleXfs count="10">
    <xf numFmtId="0" fontId="0" fillId="0" borderId="0"/>
    <xf numFmtId="0" fontId="14" fillId="0" borderId="0"/>
    <xf numFmtId="0" fontId="11" fillId="0" borderId="0"/>
    <xf numFmtId="0" fontId="15" fillId="0" borderId="0"/>
    <xf numFmtId="0" fontId="15" fillId="0" borderId="0"/>
    <xf numFmtId="0" fontId="15" fillId="0" borderId="0"/>
    <xf numFmtId="9" fontId="14" fillId="0" borderId="0" applyFont="0" applyFill="0" applyBorder="0" applyAlignment="0" applyProtection="0"/>
    <xf numFmtId="0" fontId="11" fillId="0" borderId="0"/>
    <xf numFmtId="0" fontId="14" fillId="0" borderId="0"/>
    <xf numFmtId="0" fontId="29" fillId="0" borderId="0" applyNumberFormat="0" applyFill="0" applyBorder="0" applyAlignment="0" applyProtection="0"/>
  </cellStyleXfs>
  <cellXfs count="171">
    <xf numFmtId="0" fontId="0" fillId="0" borderId="0" xfId="0"/>
    <xf numFmtId="0" fontId="16" fillId="2" borderId="0" xfId="0" applyFont="1" applyFill="1"/>
    <xf numFmtId="0" fontId="0" fillId="2" borderId="0" xfId="0" applyFill="1"/>
    <xf numFmtId="0" fontId="19" fillId="2" borderId="0" xfId="0" applyFont="1" applyFill="1" applyAlignment="1">
      <alignment horizontal="center"/>
    </xf>
    <xf numFmtId="0" fontId="16" fillId="2" borderId="0" xfId="0" applyFont="1" applyFill="1" applyAlignment="1">
      <alignment horizontal="left" vertical="center" wrapText="1"/>
    </xf>
    <xf numFmtId="0" fontId="16" fillId="2" borderId="0" xfId="0" applyFont="1" applyFill="1" applyAlignment="1">
      <alignment horizontal="center" vertical="center"/>
    </xf>
    <xf numFmtId="0" fontId="14" fillId="2" borderId="1" xfId="0" applyFont="1" applyFill="1" applyBorder="1" applyAlignment="1">
      <alignment horizontal="center"/>
    </xf>
    <xf numFmtId="0" fontId="14" fillId="2" borderId="1" xfId="0" applyFont="1" applyFill="1" applyBorder="1" applyAlignment="1">
      <alignment horizontal="center" vertical="top"/>
    </xf>
    <xf numFmtId="0" fontId="13" fillId="2" borderId="1" xfId="0" applyFont="1" applyFill="1" applyBorder="1" applyAlignment="1">
      <alignment horizontal="center" vertical="top"/>
    </xf>
    <xf numFmtId="0" fontId="14" fillId="2" borderId="0" xfId="1" applyFill="1"/>
    <xf numFmtId="0" fontId="18" fillId="2" borderId="0" xfId="0" applyFont="1" applyFill="1" applyAlignment="1">
      <alignment horizontal="center" vertical="center"/>
    </xf>
    <xf numFmtId="0" fontId="14" fillId="2" borderId="0" xfId="0" applyFont="1" applyFill="1" applyAlignment="1" applyProtection="1">
      <alignment horizontal="center"/>
      <protection locked="0"/>
    </xf>
    <xf numFmtId="0" fontId="14" fillId="2" borderId="1" xfId="0" applyFont="1" applyFill="1" applyBorder="1" applyAlignment="1">
      <alignment horizontal="center" vertical="center"/>
    </xf>
    <xf numFmtId="2" fontId="14" fillId="2" borderId="1" xfId="0" applyNumberFormat="1" applyFont="1" applyFill="1" applyBorder="1" applyAlignment="1">
      <alignment horizontal="center" vertical="center"/>
    </xf>
    <xf numFmtId="164" fontId="14" fillId="2" borderId="1" xfId="0" applyNumberFormat="1" applyFont="1" applyFill="1" applyBorder="1" applyAlignment="1">
      <alignment horizontal="center" vertical="center"/>
    </xf>
    <xf numFmtId="0" fontId="23" fillId="3" borderId="11"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13" xfId="0" applyFont="1" applyFill="1" applyBorder="1" applyAlignment="1">
      <alignment horizontal="center" vertical="center"/>
    </xf>
    <xf numFmtId="0" fontId="13" fillId="2" borderId="1" xfId="1" applyFont="1" applyFill="1" applyBorder="1" applyAlignment="1">
      <alignment horizontal="left" vertical="center"/>
    </xf>
    <xf numFmtId="0" fontId="16" fillId="2" borderId="22" xfId="0" applyFont="1" applyFill="1" applyBorder="1"/>
    <xf numFmtId="0" fontId="16" fillId="2" borderId="23" xfId="0" applyFont="1" applyFill="1" applyBorder="1"/>
    <xf numFmtId="0" fontId="16" fillId="2" borderId="23" xfId="0" applyFont="1" applyFill="1" applyBorder="1" applyAlignment="1">
      <alignment vertical="center" wrapText="1"/>
    </xf>
    <xf numFmtId="0" fontId="16" fillId="2" borderId="24" xfId="0" applyFont="1" applyFill="1" applyBorder="1" applyAlignment="1">
      <alignment vertical="center" wrapText="1"/>
    </xf>
    <xf numFmtId="0" fontId="16" fillId="2" borderId="25" xfId="0" applyFont="1" applyFill="1" applyBorder="1" applyAlignment="1">
      <alignment vertical="center" wrapText="1"/>
    </xf>
    <xf numFmtId="0" fontId="16" fillId="2" borderId="10" xfId="0" applyFont="1" applyFill="1" applyBorder="1" applyAlignment="1">
      <alignment vertical="center" wrapText="1"/>
    </xf>
    <xf numFmtId="0" fontId="16" fillId="2" borderId="24" xfId="0" applyFont="1" applyFill="1" applyBorder="1"/>
    <xf numFmtId="0" fontId="16" fillId="2" borderId="25" xfId="0" applyFont="1" applyFill="1" applyBorder="1"/>
    <xf numFmtId="0" fontId="16" fillId="2" borderId="10" xfId="0" applyFont="1" applyFill="1" applyBorder="1"/>
    <xf numFmtId="0" fontId="16" fillId="6" borderId="5" xfId="0" applyFont="1" applyFill="1" applyBorder="1"/>
    <xf numFmtId="0" fontId="16" fillId="5" borderId="5" xfId="0" applyFont="1" applyFill="1" applyBorder="1"/>
    <xf numFmtId="0" fontId="16" fillId="4" borderId="5" xfId="0" applyFont="1" applyFill="1" applyBorder="1"/>
    <xf numFmtId="0" fontId="23" fillId="3" borderId="5" xfId="0" applyFont="1" applyFill="1" applyBorder="1" applyAlignment="1">
      <alignment horizontal="left" vertical="center"/>
    </xf>
    <xf numFmtId="0" fontId="23" fillId="3" borderId="7" xfId="0" applyFont="1" applyFill="1" applyBorder="1" applyAlignment="1">
      <alignment horizontal="left" vertical="center"/>
    </xf>
    <xf numFmtId="0" fontId="14" fillId="2" borderId="12" xfId="0" applyFont="1" applyFill="1" applyBorder="1"/>
    <xf numFmtId="0" fontId="14" fillId="2" borderId="30" xfId="0" applyFont="1" applyFill="1" applyBorder="1"/>
    <xf numFmtId="0" fontId="14" fillId="2" borderId="28" xfId="0" applyFont="1" applyFill="1" applyBorder="1"/>
    <xf numFmtId="0" fontId="14" fillId="2" borderId="29" xfId="0" applyFont="1" applyFill="1" applyBorder="1"/>
    <xf numFmtId="0" fontId="14" fillId="2" borderId="0" xfId="0" applyFont="1" applyFill="1" applyAlignment="1">
      <alignment horizontal="justify" vertical="center" wrapText="1"/>
    </xf>
    <xf numFmtId="0" fontId="23" fillId="3" borderId="5" xfId="0" applyFont="1" applyFill="1" applyBorder="1" applyAlignment="1">
      <alignment vertical="center"/>
    </xf>
    <xf numFmtId="0" fontId="14" fillId="2" borderId="0" xfId="0" applyFont="1" applyFill="1" applyAlignment="1">
      <alignment vertical="center" wrapText="1"/>
    </xf>
    <xf numFmtId="2" fontId="28" fillId="2" borderId="5" xfId="0" applyNumberFormat="1" applyFont="1" applyFill="1" applyBorder="1" applyAlignment="1">
      <alignment horizontal="center" vertical="center"/>
    </xf>
    <xf numFmtId="2" fontId="16" fillId="2" borderId="0" xfId="0" applyNumberFormat="1" applyFont="1" applyFill="1"/>
    <xf numFmtId="0" fontId="14" fillId="2" borderId="0" xfId="1" applyFill="1" applyAlignment="1">
      <alignment vertical="top" wrapText="1"/>
    </xf>
    <xf numFmtId="0" fontId="0" fillId="2" borderId="0" xfId="0" applyFill="1" applyAlignment="1">
      <alignment vertical="top"/>
    </xf>
    <xf numFmtId="0" fontId="20" fillId="2" borderId="0" xfId="0" applyFont="1" applyFill="1" applyAlignment="1">
      <alignment vertical="center"/>
    </xf>
    <xf numFmtId="0" fontId="23" fillId="3" borderId="16"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14" fillId="2" borderId="5" xfId="0" applyFont="1" applyFill="1" applyBorder="1" applyAlignment="1" applyProtection="1">
      <alignment horizontal="center"/>
      <protection locked="0"/>
    </xf>
    <xf numFmtId="0" fontId="23" fillId="3" borderId="5" xfId="0" applyFont="1" applyFill="1" applyBorder="1" applyAlignment="1">
      <alignment horizontal="center" vertical="center"/>
    </xf>
    <xf numFmtId="0" fontId="23" fillId="3" borderId="12" xfId="0" applyFont="1" applyFill="1" applyBorder="1" applyAlignment="1">
      <alignment horizontal="left" vertical="center"/>
    </xf>
    <xf numFmtId="0" fontId="23" fillId="3" borderId="27" xfId="0" applyFont="1" applyFill="1" applyBorder="1" applyAlignment="1">
      <alignment horizontal="left" vertical="center"/>
    </xf>
    <xf numFmtId="0" fontId="14" fillId="2" borderId="13" xfId="0" applyFont="1" applyFill="1" applyBorder="1" applyAlignment="1" applyProtection="1">
      <alignment horizontal="center"/>
      <protection locked="0"/>
    </xf>
    <xf numFmtId="0" fontId="14" fillId="2" borderId="16" xfId="0" applyFont="1" applyFill="1" applyBorder="1" applyAlignment="1" applyProtection="1">
      <alignment horizontal="center"/>
      <protection locked="0"/>
    </xf>
    <xf numFmtId="0" fontId="14" fillId="2" borderId="16"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29" fillId="2" borderId="1" xfId="9" applyFill="1" applyBorder="1" applyAlignment="1">
      <alignment horizontal="center" vertical="center"/>
    </xf>
    <xf numFmtId="0" fontId="9" fillId="2" borderId="1" xfId="0" applyFont="1" applyFill="1" applyBorder="1" applyAlignment="1">
      <alignment horizontal="center"/>
    </xf>
    <xf numFmtId="0" fontId="16" fillId="7" borderId="0" xfId="0" applyFont="1" applyFill="1"/>
    <xf numFmtId="164" fontId="0" fillId="8" borderId="31" xfId="0" applyNumberFormat="1" applyFill="1" applyBorder="1" applyAlignment="1">
      <alignment horizontal="center"/>
    </xf>
    <xf numFmtId="164" fontId="0" fillId="8" borderId="15" xfId="0" applyNumberFormat="1" applyFill="1" applyBorder="1" applyAlignment="1">
      <alignment horizontal="center"/>
    </xf>
    <xf numFmtId="164" fontId="0" fillId="8" borderId="32" xfId="0" applyNumberFormat="1" applyFill="1" applyBorder="1" applyAlignment="1">
      <alignment horizontal="center"/>
    </xf>
    <xf numFmtId="164" fontId="0" fillId="8" borderId="33" xfId="0" applyNumberFormat="1" applyFill="1" applyBorder="1" applyAlignment="1">
      <alignment horizontal="center"/>
    </xf>
    <xf numFmtId="164" fontId="0" fillId="8" borderId="34" xfId="0" applyNumberFormat="1" applyFill="1" applyBorder="1" applyAlignment="1">
      <alignment horizontal="center"/>
    </xf>
    <xf numFmtId="0" fontId="14" fillId="2" borderId="2" xfId="0" applyFont="1" applyFill="1" applyBorder="1" applyAlignment="1">
      <alignment horizontal="center"/>
    </xf>
    <xf numFmtId="0" fontId="0" fillId="2" borderId="5" xfId="0" applyFill="1" applyBorder="1" applyAlignment="1">
      <alignment horizontal="center"/>
    </xf>
    <xf numFmtId="164" fontId="14" fillId="2" borderId="2" xfId="0" applyNumberFormat="1" applyFont="1" applyFill="1" applyBorder="1" applyAlignment="1">
      <alignment horizontal="center" vertical="center"/>
    </xf>
    <xf numFmtId="164" fontId="14" fillId="2" borderId="5" xfId="0" applyNumberFormat="1" applyFont="1" applyFill="1" applyBorder="1" applyAlignment="1">
      <alignment horizontal="center" vertical="center"/>
    </xf>
    <xf numFmtId="0" fontId="22" fillId="3" borderId="0" xfId="0" applyFont="1" applyFill="1" applyAlignment="1">
      <alignment horizontal="left" vertical="center"/>
    </xf>
    <xf numFmtId="0" fontId="14" fillId="2" borderId="0" xfId="0" applyFont="1" applyFill="1"/>
    <xf numFmtId="0" fontId="16" fillId="2" borderId="11" xfId="0" applyFont="1" applyFill="1" applyBorder="1" applyAlignment="1">
      <alignment horizontal="left" vertical="center"/>
    </xf>
    <xf numFmtId="0" fontId="16" fillId="2" borderId="6" xfId="0" applyFont="1" applyFill="1" applyBorder="1" applyAlignment="1">
      <alignment horizontal="left" vertical="center"/>
    </xf>
    <xf numFmtId="0" fontId="16" fillId="2" borderId="5" xfId="0" applyFont="1" applyFill="1" applyBorder="1" applyAlignment="1">
      <alignment horizontal="center" vertical="center"/>
    </xf>
    <xf numFmtId="0" fontId="31" fillId="2" borderId="5" xfId="0" applyFont="1" applyFill="1" applyBorder="1" applyAlignment="1">
      <alignment horizontal="center" vertical="center" wrapText="1"/>
    </xf>
    <xf numFmtId="0" fontId="32" fillId="9" borderId="5" xfId="0" applyFont="1" applyFill="1" applyBorder="1" applyAlignment="1">
      <alignment horizontal="center" vertical="center"/>
    </xf>
    <xf numFmtId="0" fontId="16" fillId="2" borderId="0" xfId="0" applyFont="1" applyFill="1" applyAlignment="1">
      <alignment horizontal="center"/>
    </xf>
    <xf numFmtId="164" fontId="0" fillId="2" borderId="5" xfId="0" applyNumberFormat="1" applyFill="1" applyBorder="1" applyAlignment="1">
      <alignment horizontal="center"/>
    </xf>
    <xf numFmtId="0" fontId="5" fillId="2" borderId="1" xfId="0" applyFont="1" applyFill="1" applyBorder="1" applyAlignment="1">
      <alignment horizontal="center"/>
    </xf>
    <xf numFmtId="2" fontId="16" fillId="2" borderId="2" xfId="0" applyNumberFormat="1" applyFont="1" applyFill="1" applyBorder="1" applyAlignment="1">
      <alignment vertical="center" wrapText="1"/>
    </xf>
    <xf numFmtId="2" fontId="16" fillId="2" borderId="4" xfId="0" applyNumberFormat="1" applyFont="1" applyFill="1" applyBorder="1" applyAlignment="1">
      <alignment vertical="center" wrapText="1"/>
    </xf>
    <xf numFmtId="2" fontId="16" fillId="2" borderId="3" xfId="0" applyNumberFormat="1" applyFont="1" applyFill="1" applyBorder="1" applyAlignment="1">
      <alignment vertical="center" wrapText="1"/>
    </xf>
    <xf numFmtId="164" fontId="0" fillId="8" borderId="9" xfId="0" applyNumberFormat="1" applyFill="1" applyBorder="1" applyAlignment="1">
      <alignment horizontal="center"/>
    </xf>
    <xf numFmtId="164" fontId="13" fillId="2" borderId="1" xfId="5" applyNumberFormat="1" applyFont="1" applyFill="1" applyBorder="1" applyAlignment="1">
      <alignment horizontal="center" vertical="center"/>
    </xf>
    <xf numFmtId="0" fontId="13" fillId="2" borderId="1" xfId="5" applyFont="1" applyFill="1" applyBorder="1" applyAlignment="1">
      <alignment horizontal="center" vertical="center"/>
    </xf>
    <xf numFmtId="2" fontId="13" fillId="2" borderId="2" xfId="5" applyNumberFormat="1" applyFont="1" applyFill="1" applyBorder="1" applyAlignment="1">
      <alignment horizontal="center" vertical="center"/>
    </xf>
    <xf numFmtId="164" fontId="15" fillId="0" borderId="5" xfId="5" applyNumberFormat="1" applyBorder="1" applyAlignment="1">
      <alignment horizontal="left" vertical="center"/>
    </xf>
    <xf numFmtId="0" fontId="15" fillId="0" borderId="5" xfId="5" applyBorder="1"/>
    <xf numFmtId="0" fontId="15" fillId="0" borderId="5" xfId="5" applyBorder="1" applyAlignment="1">
      <alignment vertical="center"/>
    </xf>
    <xf numFmtId="0" fontId="0" fillId="0" borderId="5" xfId="0" applyBorder="1"/>
    <xf numFmtId="0" fontId="3" fillId="2" borderId="1" xfId="0" applyFont="1" applyFill="1" applyBorder="1" applyAlignment="1">
      <alignment horizontal="center"/>
    </xf>
    <xf numFmtId="0" fontId="31" fillId="2" borderId="13" xfId="0" applyFont="1" applyFill="1" applyBorder="1" applyAlignment="1">
      <alignment horizontal="center" vertical="center" wrapText="1"/>
    </xf>
    <xf numFmtId="0" fontId="31" fillId="2" borderId="27"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17" xfId="0" applyFont="1" applyFill="1" applyBorder="1" applyAlignment="1">
      <alignment horizontal="center" vertical="center" wrapText="1"/>
    </xf>
    <xf numFmtId="0" fontId="23" fillId="3" borderId="5" xfId="0" applyFont="1" applyFill="1" applyBorder="1" applyAlignment="1">
      <alignment horizontal="center" vertical="center" wrapText="1"/>
    </xf>
    <xf numFmtId="14" fontId="33" fillId="2" borderId="7" xfId="0"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16" fillId="2" borderId="22" xfId="0" applyFont="1" applyFill="1" applyBorder="1" applyAlignment="1">
      <alignment horizontal="justify" vertical="center" wrapText="1"/>
    </xf>
    <xf numFmtId="0" fontId="16" fillId="2" borderId="0" xfId="0" applyFont="1" applyFill="1" applyAlignment="1">
      <alignment horizontal="justify" vertical="center" wrapText="1"/>
    </xf>
    <xf numFmtId="0" fontId="22" fillId="3" borderId="19" xfId="0" applyFont="1" applyFill="1" applyBorder="1" applyAlignment="1">
      <alignment horizontal="left" vertical="center"/>
    </xf>
    <xf numFmtId="0" fontId="22" fillId="3" borderId="20" xfId="0" applyFont="1" applyFill="1" applyBorder="1" applyAlignment="1">
      <alignment horizontal="left" vertical="center"/>
    </xf>
    <xf numFmtId="0" fontId="22" fillId="3" borderId="21" xfId="0" applyFont="1" applyFill="1" applyBorder="1" applyAlignment="1">
      <alignment horizontal="left" vertical="center"/>
    </xf>
    <xf numFmtId="0" fontId="23" fillId="3" borderId="13"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16" xfId="0" applyFont="1" applyFill="1" applyBorder="1" applyAlignment="1">
      <alignment horizontal="center" vertical="center"/>
    </xf>
    <xf numFmtId="0" fontId="23" fillId="3" borderId="17"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26" xfId="0" applyFont="1" applyFill="1" applyBorder="1" applyAlignment="1">
      <alignment horizontal="center" vertical="center"/>
    </xf>
    <xf numFmtId="14" fontId="27" fillId="2" borderId="5" xfId="0" applyNumberFormat="1" applyFont="1" applyFill="1" applyBorder="1" applyAlignment="1">
      <alignment horizontal="center" vertical="center"/>
    </xf>
    <xf numFmtId="0" fontId="30" fillId="2" borderId="22" xfId="9" applyFont="1" applyFill="1" applyBorder="1" applyAlignment="1">
      <alignment horizontal="left"/>
    </xf>
    <xf numFmtId="0" fontId="30" fillId="2" borderId="0" xfId="9" applyFont="1" applyFill="1" applyBorder="1" applyAlignment="1">
      <alignment horizontal="left"/>
    </xf>
    <xf numFmtId="0" fontId="22" fillId="3" borderId="5" xfId="0" applyFont="1" applyFill="1" applyBorder="1" applyAlignment="1">
      <alignment horizontal="center" vertical="center"/>
    </xf>
    <xf numFmtId="0" fontId="22" fillId="3" borderId="5" xfId="0" applyFont="1" applyFill="1" applyBorder="1" applyAlignment="1">
      <alignment horizontal="center" vertical="center" wrapText="1"/>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8"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2" fillId="3" borderId="9" xfId="0" applyFont="1" applyFill="1" applyBorder="1" applyAlignment="1">
      <alignment horizontal="center" vertical="center" wrapText="1"/>
    </xf>
    <xf numFmtId="164" fontId="14" fillId="2" borderId="5" xfId="0" applyNumberFormat="1" applyFont="1" applyFill="1" applyBorder="1" applyAlignment="1">
      <alignment horizontal="center" vertical="center"/>
    </xf>
    <xf numFmtId="0" fontId="23" fillId="3" borderId="5" xfId="0" applyFont="1" applyFill="1" applyBorder="1" applyAlignment="1">
      <alignment horizontal="left" vertical="center"/>
    </xf>
    <xf numFmtId="0" fontId="22" fillId="3" borderId="11" xfId="0" applyFont="1" applyFill="1" applyBorder="1" applyAlignment="1">
      <alignment horizontal="left" vertical="center"/>
    </xf>
    <xf numFmtId="0" fontId="22" fillId="3" borderId="12" xfId="0" applyFont="1" applyFill="1" applyBorder="1" applyAlignment="1">
      <alignment horizontal="left" vertical="center"/>
    </xf>
    <xf numFmtId="0" fontId="22" fillId="3" borderId="6" xfId="0" applyFont="1" applyFill="1" applyBorder="1" applyAlignment="1">
      <alignment horizontal="left" vertical="center"/>
    </xf>
    <xf numFmtId="0" fontId="25" fillId="3" borderId="5" xfId="0" applyFont="1" applyFill="1" applyBorder="1" applyAlignment="1">
      <alignment horizontal="center" vertical="center" wrapText="1"/>
    </xf>
    <xf numFmtId="0" fontId="32" fillId="9" borderId="11" xfId="0" applyFont="1" applyFill="1" applyBorder="1" applyAlignment="1">
      <alignment horizontal="center" vertical="center"/>
    </xf>
    <xf numFmtId="0" fontId="32" fillId="9" borderId="6" xfId="0" applyFont="1" applyFill="1" applyBorder="1" applyAlignment="1">
      <alignment horizontal="center" vertical="center"/>
    </xf>
    <xf numFmtId="0" fontId="22" fillId="3" borderId="16" xfId="0" applyFont="1" applyFill="1" applyBorder="1" applyAlignment="1">
      <alignment horizontal="center" vertical="center"/>
    </xf>
    <xf numFmtId="0" fontId="22" fillId="3" borderId="0" xfId="0" applyFont="1" applyFill="1" applyAlignment="1">
      <alignment horizontal="center" vertical="center"/>
    </xf>
    <xf numFmtId="0" fontId="6" fillId="2" borderId="0" xfId="0" applyFont="1" applyFill="1" applyAlignment="1">
      <alignment horizontal="left" vertical="center" wrapText="1"/>
    </xf>
    <xf numFmtId="0" fontId="14" fillId="2" borderId="0" xfId="0" applyFont="1" applyFill="1" applyAlignment="1">
      <alignment horizontal="left" vertical="center" wrapText="1"/>
    </xf>
    <xf numFmtId="0" fontId="7" fillId="2" borderId="5" xfId="0" applyFont="1" applyFill="1" applyBorder="1" applyAlignment="1" applyProtection="1">
      <alignment horizontal="center" vertical="center"/>
      <protection locked="0"/>
    </xf>
    <xf numFmtId="0" fontId="16" fillId="2" borderId="11" xfId="0" applyFont="1" applyFill="1" applyBorder="1" applyAlignment="1">
      <alignment horizontal="left" vertical="center"/>
    </xf>
    <xf numFmtId="0" fontId="16" fillId="2" borderId="6" xfId="0" applyFont="1" applyFill="1" applyBorder="1" applyAlignment="1">
      <alignment horizontal="left" vertical="center"/>
    </xf>
    <xf numFmtId="0" fontId="4" fillId="2" borderId="5"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0" fontId="6" fillId="2" borderId="5" xfId="0" applyFont="1" applyFill="1" applyBorder="1" applyAlignment="1">
      <alignment horizontal="center" vertical="center" wrapText="1"/>
    </xf>
    <xf numFmtId="0" fontId="24" fillId="2" borderId="0" xfId="0" applyFont="1" applyFill="1" applyAlignment="1">
      <alignment horizontal="center" vertical="center" wrapText="1"/>
    </xf>
    <xf numFmtId="0" fontId="16" fillId="2" borderId="0" xfId="0" applyFont="1" applyFill="1" applyAlignment="1">
      <alignment horizontal="justify" vertical="top" wrapText="1"/>
    </xf>
    <xf numFmtId="0" fontId="23" fillId="3" borderId="7"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6" xfId="0" applyFont="1" applyFill="1" applyBorder="1" applyAlignment="1">
      <alignment horizontal="center" vertical="center" wrapText="1"/>
    </xf>
    <xf numFmtId="164" fontId="14" fillId="2" borderId="1" xfId="0" applyNumberFormat="1" applyFont="1" applyFill="1" applyBorder="1" applyAlignment="1">
      <alignment horizontal="center" vertical="center"/>
    </xf>
    <xf numFmtId="0" fontId="23" fillId="3" borderId="1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16" fillId="2" borderId="11" xfId="0" applyFont="1" applyFill="1" applyBorder="1" applyAlignment="1">
      <alignment horizontal="center"/>
    </xf>
    <xf numFmtId="0" fontId="16" fillId="2" borderId="6" xfId="0" applyFont="1" applyFill="1" applyBorder="1" applyAlignment="1">
      <alignment horizontal="center"/>
    </xf>
    <xf numFmtId="0" fontId="23" fillId="3" borderId="18" xfId="0" applyFont="1" applyFill="1" applyBorder="1" applyAlignment="1">
      <alignment horizontal="center" vertical="center" wrapText="1"/>
    </xf>
    <xf numFmtId="0" fontId="23" fillId="3" borderId="7"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6" xfId="0" applyFont="1" applyFill="1" applyBorder="1" applyAlignment="1">
      <alignment horizontal="center" vertical="center"/>
    </xf>
    <xf numFmtId="0" fontId="10" fillId="2" borderId="0" xfId="0" applyFont="1" applyFill="1" applyAlignment="1">
      <alignment horizontal="left" vertical="center" wrapText="1"/>
    </xf>
    <xf numFmtId="0" fontId="14" fillId="2" borderId="0" xfId="0" applyFont="1" applyFill="1" applyAlignment="1">
      <alignment horizontal="left" wrapText="1"/>
    </xf>
    <xf numFmtId="0" fontId="16" fillId="2" borderId="5" xfId="0" applyFont="1" applyFill="1" applyBorder="1" applyAlignment="1">
      <alignment horizontal="center" vertical="center" wrapText="1"/>
    </xf>
    <xf numFmtId="0" fontId="26" fillId="2" borderId="27" xfId="0" applyFont="1" applyFill="1" applyBorder="1" applyAlignment="1">
      <alignment horizontal="center" wrapText="1"/>
    </xf>
    <xf numFmtId="0" fontId="23" fillId="3" borderId="5" xfId="0" applyFont="1" applyFill="1" applyBorder="1" applyAlignment="1">
      <alignment horizontal="center" vertical="center"/>
    </xf>
    <xf numFmtId="0" fontId="22" fillId="3" borderId="5" xfId="0" applyFont="1" applyFill="1" applyBorder="1" applyAlignment="1">
      <alignment horizontal="left" vertical="center"/>
    </xf>
    <xf numFmtId="0" fontId="8" fillId="2" borderId="0" xfId="1" applyFont="1" applyFill="1" applyAlignment="1">
      <alignment horizontal="justify" vertical="top" wrapText="1"/>
    </xf>
    <xf numFmtId="0" fontId="14" fillId="2" borderId="0" xfId="1" applyFill="1" applyAlignment="1">
      <alignment horizontal="justify" vertical="top" wrapText="1"/>
    </xf>
    <xf numFmtId="0" fontId="20" fillId="2" borderId="0" xfId="0" applyFont="1" applyFill="1" applyAlignment="1">
      <alignment horizontal="center" vertical="center"/>
    </xf>
    <xf numFmtId="0" fontId="2" fillId="2" borderId="0" xfId="1" applyFont="1" applyFill="1" applyAlignment="1">
      <alignment horizontal="justify" vertical="top" wrapText="1"/>
    </xf>
    <xf numFmtId="0" fontId="12" fillId="2" borderId="0" xfId="1" applyFont="1" applyFill="1" applyAlignment="1">
      <alignment horizontal="center" vertical="center"/>
    </xf>
    <xf numFmtId="0" fontId="17" fillId="2" borderId="0" xfId="1" applyFont="1" applyFill="1" applyAlignment="1">
      <alignment horizontal="center"/>
    </xf>
    <xf numFmtId="0" fontId="23" fillId="3" borderId="7" xfId="0" applyFont="1" applyFill="1" applyBorder="1" applyAlignment="1">
      <alignment horizontal="left" vertical="center"/>
    </xf>
  </cellXfs>
  <cellStyles count="10">
    <cellStyle name="Hyperlink" xfId="9" builtinId="8"/>
    <cellStyle name="Normal" xfId="0" builtinId="0"/>
    <cellStyle name="Normal 10" xfId="8" xr:uid="{00000000-0005-0000-0000-000001000000}"/>
    <cellStyle name="Normal 19" xfId="2" xr:uid="{00000000-0005-0000-0000-000002000000}"/>
    <cellStyle name="Normal 2" xfId="1" xr:uid="{00000000-0005-0000-0000-000003000000}"/>
    <cellStyle name="Normal 2 2" xfId="5" xr:uid="{00000000-0005-0000-0000-000004000000}"/>
    <cellStyle name="Normal 3" xfId="3" xr:uid="{00000000-0005-0000-0000-000005000000}"/>
    <cellStyle name="Normal 4" xfId="7" xr:uid="{00000000-0005-0000-0000-000006000000}"/>
    <cellStyle name="Normal 5" xfId="4" xr:uid="{00000000-0005-0000-0000-000007000000}"/>
    <cellStyle name="Percent 2" xfId="6" xr:uid="{00000000-0005-0000-0000-000008000000}"/>
  </cellStyles>
  <dxfs count="20">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tint="-0.499984740745262"/>
      </font>
      <fill>
        <patternFill>
          <bgColor theme="0" tint="-0.499984740745262"/>
        </patternFill>
      </fill>
    </dxf>
    <dxf>
      <font>
        <color theme="0" tint="-0.499984740745262"/>
      </font>
      <fill>
        <patternFill>
          <bgColor theme="0" tint="-0.499984740745262"/>
        </patternFill>
      </fill>
    </dxf>
    <dxf>
      <font>
        <condense val="0"/>
        <extend val="0"/>
        <color rgb="FF9C0006"/>
      </font>
      <fill>
        <patternFill>
          <bgColor rgb="FFFFC7CE"/>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1" tint="0.499984740745262"/>
      </font>
      <fill>
        <patternFill>
          <bgColor theme="0" tint="-0.499984740745262"/>
        </patternFill>
      </fill>
    </dxf>
    <dxf>
      <font>
        <color theme="0" tint="-0.499984740745262"/>
      </font>
      <fill>
        <patternFill>
          <bgColor theme="0" tint="-0.499984740745262"/>
        </patternFill>
      </fill>
    </dxf>
    <dxf>
      <font>
        <condense val="0"/>
        <extend val="0"/>
        <color rgb="FF9C0006"/>
      </font>
      <fill>
        <patternFill>
          <bgColor rgb="FFFFC7CE"/>
        </patternFill>
      </fill>
    </dxf>
    <dxf>
      <font>
        <color theme="9" tint="-0.24994659260841701"/>
      </font>
      <fill>
        <patternFill>
          <bgColor rgb="FFFFFED8"/>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rgb="FFFFFED8"/>
        </patternFill>
      </fill>
    </dxf>
    <dxf>
      <font>
        <color rgb="FF00B050"/>
      </font>
      <fill>
        <patternFill>
          <bgColor theme="6" tint="0.79998168889431442"/>
        </patternFill>
      </fill>
    </dxf>
    <dxf>
      <font>
        <color rgb="FFFF0000"/>
      </font>
      <fill>
        <patternFill>
          <bgColor theme="5" tint="0.79998168889431442"/>
        </patternFill>
      </fill>
    </dxf>
  </dxfs>
  <tableStyles count="0" defaultTableStyle="TableStyleMedium9" defaultPivotStyle="PivotStyleLight16"/>
  <colors>
    <mruColors>
      <color rgb="FF00245D"/>
      <color rgb="FFFFFED8"/>
      <color rgb="FF7AC143"/>
      <color rgb="FFD8EDC9"/>
      <color rgb="FFBEE1A3"/>
      <color rgb="FF0046B8"/>
      <color rgb="FFAAD888"/>
      <color rgb="FFA1D47A"/>
      <color rgb="FFABC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16564</xdr:colOff>
      <xdr:row>0</xdr:row>
      <xdr:rowOff>198781</xdr:rowOff>
    </xdr:from>
    <xdr:to>
      <xdr:col>4</xdr:col>
      <xdr:colOff>861003</xdr:colOff>
      <xdr:row>1</xdr:row>
      <xdr:rowOff>1193004</xdr:rowOff>
    </xdr:to>
    <xdr:grpSp>
      <xdr:nvGrpSpPr>
        <xdr:cNvPr id="13" name="Group 12">
          <a:extLst>
            <a:ext uri="{FF2B5EF4-FFF2-40B4-BE49-F238E27FC236}">
              <a16:creationId xmlns:a16="http://schemas.microsoft.com/office/drawing/2014/main" id="{00000000-0008-0000-0000-00000D000000}"/>
            </a:ext>
          </a:extLst>
        </xdr:cNvPr>
        <xdr:cNvGrpSpPr/>
      </xdr:nvGrpSpPr>
      <xdr:grpSpPr>
        <a:xfrm>
          <a:off x="159439" y="198781"/>
          <a:ext cx="2558939" cy="1192661"/>
          <a:chOff x="3606454" y="2320580"/>
          <a:chExt cx="2476113" cy="1193006"/>
        </a:xfrm>
      </xdr:grpSpPr>
      <xdr:sp macro="" textlink="">
        <xdr:nvSpPr>
          <xdr:cNvPr id="14" name="Rectangle 13">
            <a:extLst>
              <a:ext uri="{FF2B5EF4-FFF2-40B4-BE49-F238E27FC236}">
                <a16:creationId xmlns:a16="http://schemas.microsoft.com/office/drawing/2014/main" id="{00000000-0008-0000-0000-00000E000000}"/>
              </a:ext>
            </a:extLst>
          </xdr:cNvPr>
          <xdr:cNvSpPr/>
        </xdr:nvSpPr>
        <xdr:spPr>
          <a:xfrm>
            <a:off x="3606454" y="2320580"/>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5" name="Picture 14" descr="ENW-logo_white.pn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10</xdr:col>
          <xdr:colOff>450850</xdr:colOff>
          <xdr:row>5</xdr:row>
          <xdr:rowOff>546100</xdr:rowOff>
        </xdr:from>
        <xdr:to>
          <xdr:col>12</xdr:col>
          <xdr:colOff>31750</xdr:colOff>
          <xdr:row>5</xdr:row>
          <xdr:rowOff>1231900</xdr:rowOff>
        </xdr:to>
        <xdr:sp macro="" textlink="">
          <xdr:nvSpPr>
            <xdr:cNvPr id="7186" name="Object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1415008</xdr:colOff>
      <xdr:row>1</xdr:row>
      <xdr:rowOff>1193006</xdr:rowOff>
    </xdr:to>
    <xdr:grpSp>
      <xdr:nvGrpSpPr>
        <xdr:cNvPr id="8" name="Group 7">
          <a:extLst>
            <a:ext uri="{FF2B5EF4-FFF2-40B4-BE49-F238E27FC236}">
              <a16:creationId xmlns:a16="http://schemas.microsoft.com/office/drawing/2014/main" id="{00000000-0008-0000-0100-000008000000}"/>
            </a:ext>
          </a:extLst>
        </xdr:cNvPr>
        <xdr:cNvGrpSpPr/>
      </xdr:nvGrpSpPr>
      <xdr:grpSpPr>
        <a:xfrm>
          <a:off x="150813" y="198438"/>
          <a:ext cx="2534195" cy="1193006"/>
          <a:chOff x="3614737" y="2328863"/>
          <a:chExt cx="2476113" cy="1193006"/>
        </a:xfrm>
      </xdr:grpSpPr>
      <xdr:sp macro="" textlink="">
        <xdr:nvSpPr>
          <xdr:cNvPr id="9" name="Rectangle 8">
            <a:extLst>
              <a:ext uri="{FF2B5EF4-FFF2-40B4-BE49-F238E27FC236}">
                <a16:creationId xmlns:a16="http://schemas.microsoft.com/office/drawing/2014/main" id="{00000000-0008-0000-0100-000009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0" name="Picture 9" descr="ENW-logo_white.png">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986383</xdr:colOff>
      <xdr:row>1</xdr:row>
      <xdr:rowOff>1193006</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150813" y="174625"/>
          <a:ext cx="2550070" cy="1193006"/>
          <a:chOff x="3614737" y="2328863"/>
          <a:chExt cx="2476113" cy="1193006"/>
        </a:xfrm>
      </xdr:grpSpPr>
      <xdr:sp macro="" textlink="">
        <xdr:nvSpPr>
          <xdr:cNvPr id="9" name="Rectangle 8">
            <a:extLst>
              <a:ext uri="{FF2B5EF4-FFF2-40B4-BE49-F238E27FC236}">
                <a16:creationId xmlns:a16="http://schemas.microsoft.com/office/drawing/2014/main" id="{00000000-0008-0000-0200-000009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0" name="Picture 9" descr="ENW-logo_white.png">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243433</xdr:colOff>
      <xdr:row>1</xdr:row>
      <xdr:rowOff>1193006</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152400" y="165100"/>
          <a:ext cx="2586583" cy="1193006"/>
          <a:chOff x="3614737" y="2328863"/>
          <a:chExt cx="2476113" cy="1193006"/>
        </a:xfrm>
      </xdr:grpSpPr>
      <xdr:sp macro="" textlink="">
        <xdr:nvSpPr>
          <xdr:cNvPr id="9" name="Rectangle 8">
            <a:extLst>
              <a:ext uri="{FF2B5EF4-FFF2-40B4-BE49-F238E27FC236}">
                <a16:creationId xmlns:a16="http://schemas.microsoft.com/office/drawing/2014/main" id="{00000000-0008-0000-0300-000009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0" name="Picture 9" descr="ENW-logo_white.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64840</xdr:colOff>
      <xdr:row>1</xdr:row>
      <xdr:rowOff>1193006</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171450" y="158750"/>
          <a:ext cx="2592140" cy="1193006"/>
          <a:chOff x="3614737" y="2328863"/>
          <a:chExt cx="2476113" cy="1193006"/>
        </a:xfrm>
      </xdr:grpSpPr>
      <xdr:sp macro="" textlink="">
        <xdr:nvSpPr>
          <xdr:cNvPr id="6" name="Rectangle 5">
            <a:extLst>
              <a:ext uri="{FF2B5EF4-FFF2-40B4-BE49-F238E27FC236}">
                <a16:creationId xmlns:a16="http://schemas.microsoft.com/office/drawing/2014/main" id="{00000000-0008-0000-0400-000006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7" name="Picture 6" descr="ENW-logo_white.png">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2558939</xdr:colOff>
      <xdr:row>1</xdr:row>
      <xdr:rowOff>1192661</xdr:rowOff>
    </xdr:to>
    <xdr:grpSp>
      <xdr:nvGrpSpPr>
        <xdr:cNvPr id="11" name="Group 10">
          <a:extLst>
            <a:ext uri="{FF2B5EF4-FFF2-40B4-BE49-F238E27FC236}">
              <a16:creationId xmlns:a16="http://schemas.microsoft.com/office/drawing/2014/main" id="{00000000-0008-0000-0500-00000B000000}"/>
            </a:ext>
          </a:extLst>
        </xdr:cNvPr>
        <xdr:cNvGrpSpPr/>
      </xdr:nvGrpSpPr>
      <xdr:grpSpPr>
        <a:xfrm>
          <a:off x="152400" y="184150"/>
          <a:ext cx="2558939" cy="1192661"/>
          <a:chOff x="3606454" y="2320580"/>
          <a:chExt cx="2476113" cy="1193006"/>
        </a:xfrm>
      </xdr:grpSpPr>
      <xdr:sp macro="" textlink="">
        <xdr:nvSpPr>
          <xdr:cNvPr id="12" name="Rectangle 11">
            <a:extLst>
              <a:ext uri="{FF2B5EF4-FFF2-40B4-BE49-F238E27FC236}">
                <a16:creationId xmlns:a16="http://schemas.microsoft.com/office/drawing/2014/main" id="{00000000-0008-0000-0500-00000C000000}"/>
              </a:ext>
            </a:extLst>
          </xdr:cNvPr>
          <xdr:cNvSpPr/>
        </xdr:nvSpPr>
        <xdr:spPr>
          <a:xfrm>
            <a:off x="3606454" y="2320580"/>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3" name="Picture 12" descr="ENW-logo_white.png">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wl.co.uk/get-connected/network-information/heatmap-too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sheetPr>
  <dimension ref="B1:P24"/>
  <sheetViews>
    <sheetView tabSelected="1" zoomScale="80" zoomScaleNormal="80" workbookViewId="0">
      <selection activeCell="N16" sqref="N16:N17"/>
    </sheetView>
  </sheetViews>
  <sheetFormatPr defaultColWidth="9.1796875" defaultRowHeight="13" x14ac:dyDescent="0.3"/>
  <cols>
    <col min="1" max="1" width="2" style="1" bestFit="1" customWidth="1"/>
    <col min="2" max="2" width="3.81640625" style="1" customWidth="1"/>
    <col min="3" max="3" width="16.453125" style="1" customWidth="1"/>
    <col min="4" max="4" width="4.1796875" style="1" customWidth="1"/>
    <col min="5" max="5" width="16.1796875" style="1" customWidth="1"/>
    <col min="6" max="6" width="2.81640625" style="1" customWidth="1"/>
    <col min="7" max="7" width="16" style="1" customWidth="1"/>
    <col min="8" max="8" width="19.1796875" style="1" customWidth="1"/>
    <col min="9" max="9" width="12.1796875" style="1" customWidth="1"/>
    <col min="10" max="10" width="5.54296875" style="1" customWidth="1"/>
    <col min="11" max="11" width="9.1796875" style="1"/>
    <col min="12" max="12" width="10.1796875" style="1" customWidth="1"/>
    <col min="13" max="13" width="7.1796875" style="1" customWidth="1"/>
    <col min="14" max="14" width="29.1796875" style="1" bestFit="1" customWidth="1"/>
    <col min="15" max="15" width="9.81640625" style="1" bestFit="1" customWidth="1"/>
    <col min="16" max="16" width="10.453125" style="1" bestFit="1" customWidth="1"/>
    <col min="17" max="16384" width="9.1796875" style="1"/>
  </cols>
  <sheetData>
    <row r="1" spans="2:16" ht="15.75" customHeight="1" x14ac:dyDescent="0.3"/>
    <row r="2" spans="2:16" ht="102" customHeight="1" x14ac:dyDescent="0.3"/>
    <row r="4" spans="2:16" ht="23.5" x14ac:dyDescent="0.3">
      <c r="B4" s="102" t="s">
        <v>462</v>
      </c>
      <c r="C4" s="103"/>
      <c r="D4" s="103"/>
      <c r="E4" s="103"/>
      <c r="F4" s="103"/>
      <c r="G4" s="103"/>
      <c r="H4" s="103"/>
      <c r="I4" s="103"/>
      <c r="J4" s="103"/>
      <c r="K4" s="103"/>
      <c r="L4" s="103"/>
      <c r="M4" s="103"/>
      <c r="N4" s="104"/>
    </row>
    <row r="5" spans="2:16" x14ac:dyDescent="0.3">
      <c r="B5" s="19"/>
      <c r="N5" s="20"/>
    </row>
    <row r="6" spans="2:16" ht="151.5" customHeight="1" x14ac:dyDescent="0.3">
      <c r="B6" s="100" t="s">
        <v>466</v>
      </c>
      <c r="C6" s="101"/>
      <c r="D6" s="101"/>
      <c r="E6" s="101"/>
      <c r="F6" s="101"/>
      <c r="G6" s="101"/>
      <c r="H6" s="101"/>
      <c r="I6" s="101"/>
      <c r="J6" s="4"/>
      <c r="K6" s="79"/>
      <c r="L6" s="80"/>
      <c r="M6" s="81"/>
      <c r="N6" s="21"/>
    </row>
    <row r="7" spans="2:16" x14ac:dyDescent="0.3">
      <c r="B7" s="22"/>
      <c r="C7" s="23"/>
      <c r="D7" s="23"/>
      <c r="E7" s="23"/>
      <c r="F7" s="23"/>
      <c r="G7" s="23"/>
      <c r="H7" s="23"/>
      <c r="I7" s="23"/>
      <c r="J7" s="23"/>
      <c r="K7" s="23"/>
      <c r="L7" s="23"/>
      <c r="M7" s="23"/>
      <c r="N7" s="24"/>
    </row>
    <row r="9" spans="2:16" ht="23.5" x14ac:dyDescent="0.3">
      <c r="B9" s="102" t="s">
        <v>463</v>
      </c>
      <c r="C9" s="103"/>
      <c r="D9" s="103"/>
      <c r="E9" s="103"/>
      <c r="F9" s="103"/>
      <c r="G9" s="103"/>
      <c r="H9" s="103"/>
      <c r="I9" s="103"/>
      <c r="J9" s="103"/>
      <c r="K9" s="103"/>
      <c r="L9" s="103"/>
      <c r="M9" s="103"/>
      <c r="N9" s="104"/>
    </row>
    <row r="10" spans="2:16" x14ac:dyDescent="0.3">
      <c r="B10" s="19"/>
      <c r="N10" s="20"/>
    </row>
    <row r="11" spans="2:16" x14ac:dyDescent="0.3">
      <c r="B11" s="19" t="s">
        <v>503</v>
      </c>
      <c r="N11" s="20"/>
    </row>
    <row r="12" spans="2:16" x14ac:dyDescent="0.3">
      <c r="B12" s="112" t="s">
        <v>504</v>
      </c>
      <c r="C12" s="113"/>
      <c r="D12" s="113"/>
      <c r="E12" s="113"/>
      <c r="N12" s="20"/>
    </row>
    <row r="13" spans="2:16" x14ac:dyDescent="0.3">
      <c r="B13" s="25"/>
      <c r="C13" s="26"/>
      <c r="D13" s="26"/>
      <c r="E13" s="26"/>
      <c r="F13" s="26"/>
      <c r="G13" s="26"/>
      <c r="H13" s="26"/>
      <c r="I13" s="26"/>
      <c r="J13" s="26"/>
      <c r="K13" s="26"/>
      <c r="L13" s="26"/>
      <c r="M13" s="26"/>
      <c r="N13" s="27"/>
    </row>
    <row r="16" spans="2:16" ht="12.75" customHeight="1" x14ac:dyDescent="0.3">
      <c r="L16" s="105" t="s">
        <v>582</v>
      </c>
      <c r="M16" s="106"/>
      <c r="N16" s="111">
        <v>45699</v>
      </c>
      <c r="P16" s="41"/>
    </row>
    <row r="17" spans="12:14" ht="12.75" customHeight="1" x14ac:dyDescent="0.3">
      <c r="L17" s="107"/>
      <c r="M17" s="108"/>
      <c r="N17" s="111"/>
    </row>
    <row r="18" spans="12:14" x14ac:dyDescent="0.3">
      <c r="L18" s="109"/>
      <c r="M18" s="110"/>
      <c r="N18" s="40" t="str">
        <f ca="1">IF(TODAY()-N16&lt;=1,"This version is 1 day old",CONCATENATE("This version is ",TODAY()-N16," days old"))</f>
        <v>This version is 1 day old</v>
      </c>
    </row>
    <row r="19" spans="12:14" ht="12.75" customHeight="1" x14ac:dyDescent="0.3">
      <c r="L19" s="91" t="s">
        <v>583</v>
      </c>
      <c r="M19" s="92"/>
      <c r="N19" s="93"/>
    </row>
    <row r="20" spans="12:14" ht="15.75" customHeight="1" x14ac:dyDescent="0.3">
      <c r="L20" s="94"/>
      <c r="M20" s="95"/>
      <c r="N20" s="96"/>
    </row>
    <row r="21" spans="12:14" ht="12.75" customHeight="1" x14ac:dyDescent="0.3">
      <c r="L21" s="97" t="s">
        <v>584</v>
      </c>
      <c r="M21" s="97"/>
      <c r="N21" s="98">
        <v>45634</v>
      </c>
    </row>
    <row r="22" spans="12:14" x14ac:dyDescent="0.3">
      <c r="L22" s="97"/>
      <c r="M22" s="97"/>
      <c r="N22" s="99"/>
    </row>
    <row r="23" spans="12:14" x14ac:dyDescent="0.3">
      <c r="L23" s="97"/>
      <c r="M23" s="97"/>
      <c r="N23" s="40" t="str">
        <f ca="1">IF(TODAY()-N21&lt;=1,"This version is 1 day old",CONCATENATE("This version is ",TODAY()-N21," days old"))</f>
        <v>This version is 65 days old</v>
      </c>
    </row>
    <row r="24" spans="12:14" x14ac:dyDescent="0.3">
      <c r="N24" s="76"/>
    </row>
  </sheetData>
  <sheetProtection algorithmName="SHA-512" hashValue="Sh/PNECD2lRO2rfDLM6Tb6nVH+YMrelVJ4IjYlz0PUItH2rjIFzjZyZDV/v5TDFo7p6xNiCA4kLbJBrWBqmZ7Q==" saltValue="YAaAz89xKqIa/+oxMqFhgg==" spinCount="100000" sheet="1" objects="1" scenarios="1"/>
  <mergeCells count="9">
    <mergeCell ref="L19:N20"/>
    <mergeCell ref="L21:M23"/>
    <mergeCell ref="N21:N22"/>
    <mergeCell ref="B6:I6"/>
    <mergeCell ref="B4:N4"/>
    <mergeCell ref="B9:N9"/>
    <mergeCell ref="L16:M18"/>
    <mergeCell ref="N16:N17"/>
    <mergeCell ref="B12:E12"/>
  </mergeCells>
  <conditionalFormatting sqref="N18">
    <cfRule type="expression" dxfId="19" priority="21">
      <formula>(TODAY()-N16)&gt;42</formula>
    </cfRule>
    <cfRule type="expression" dxfId="18" priority="22">
      <formula>(TODAY()-N16)&lt;31</formula>
    </cfRule>
    <cfRule type="expression" dxfId="17" priority="23">
      <formula>(TODAY()-N16)&gt;31</formula>
    </cfRule>
  </conditionalFormatting>
  <conditionalFormatting sqref="N23">
    <cfRule type="expression" dxfId="16" priority="1">
      <formula>(TODAY()-N21)&gt;104</formula>
    </cfRule>
    <cfRule type="expression" dxfId="15" priority="2">
      <formula>(TODAY()-N21)&lt;=90</formula>
    </cfRule>
    <cfRule type="expression" dxfId="14" priority="3">
      <formula>(TODAY()-N21)&gt;90</formula>
    </cfRule>
  </conditionalFormatting>
  <hyperlinks>
    <hyperlink ref="B12" r:id="rId1" xr:uid="{ED3E3112-AEBF-4BC4-A827-59EA1DFA71A2}"/>
  </hyperlinks>
  <pageMargins left="0.7" right="0.7" top="0.75" bottom="0.75" header="0.3" footer="0.3"/>
  <pageSetup paperSize="9" orientation="portrait" verticalDpi="0" r:id="rId2"/>
  <drawing r:id="rId3"/>
  <legacyDrawing r:id="rId4"/>
  <oleObjects>
    <mc:AlternateContent xmlns:mc="http://schemas.openxmlformats.org/markup-compatibility/2006">
      <mc:Choice Requires="x14">
        <oleObject progId="Acrobat Document" dvAspect="DVASPECT_ICON" shapeId="7186" r:id="rId5">
          <objectPr locked="0" defaultSize="0" r:id="rId6">
            <anchor moveWithCells="1">
              <from>
                <xdr:col>10</xdr:col>
                <xdr:colOff>450850</xdr:colOff>
                <xdr:row>5</xdr:row>
                <xdr:rowOff>546100</xdr:rowOff>
              </from>
              <to>
                <xdr:col>12</xdr:col>
                <xdr:colOff>31750</xdr:colOff>
                <xdr:row>5</xdr:row>
                <xdr:rowOff>1231900</xdr:rowOff>
              </to>
            </anchor>
          </objectPr>
        </oleObject>
      </mc:Choice>
      <mc:Fallback>
        <oleObject progId="Acrobat Document" dvAspect="DVASPECT_ICON" shapeId="718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499984740745262"/>
  </sheetPr>
  <dimension ref="B1:AH38"/>
  <sheetViews>
    <sheetView zoomScale="80" zoomScaleNormal="80" workbookViewId="0">
      <selection activeCell="D12" sqref="D12:G12"/>
    </sheetView>
  </sheetViews>
  <sheetFormatPr defaultColWidth="9.1796875" defaultRowHeight="13" x14ac:dyDescent="0.3"/>
  <cols>
    <col min="1" max="1" width="2.1796875" style="1" customWidth="1"/>
    <col min="2" max="2" width="5" style="1" customWidth="1"/>
    <col min="3" max="3" width="11" style="1" customWidth="1"/>
    <col min="4" max="4" width="29.1796875" style="1" bestFit="1" customWidth="1"/>
    <col min="5" max="6" width="29.1796875" style="1" hidden="1" customWidth="1"/>
    <col min="7" max="7" width="20.81640625" style="1" bestFit="1" customWidth="1"/>
    <col min="8" max="9" width="20.81640625" style="1" hidden="1" customWidth="1"/>
    <col min="10" max="10" width="19.81640625" style="1" bestFit="1" customWidth="1"/>
    <col min="11" max="12" width="19.81640625" style="1" hidden="1" customWidth="1"/>
    <col min="13" max="15" width="12.54296875" style="1" customWidth="1"/>
    <col min="16" max="16" width="15.1796875" style="1" customWidth="1"/>
    <col min="17" max="17" width="12.54296875" style="1" hidden="1" customWidth="1"/>
    <col min="18" max="18" width="14.453125" style="1" hidden="1" customWidth="1"/>
    <col min="19" max="19" width="13" style="1" customWidth="1"/>
    <col min="20" max="20" width="18.81640625" style="1" customWidth="1"/>
    <col min="21" max="21" width="2.54296875" style="1" customWidth="1"/>
    <col min="22" max="22" width="16.1796875" style="1" customWidth="1"/>
    <col min="23" max="23" width="14.453125" style="1" customWidth="1"/>
    <col min="24" max="24" width="20.81640625" style="1" customWidth="1"/>
    <col min="25" max="25" width="35.1796875" style="1" customWidth="1"/>
    <col min="26" max="26" width="2.54296875" style="1" customWidth="1"/>
    <col min="27" max="27" width="15.1796875" style="1" customWidth="1"/>
    <col min="28" max="28" width="33.453125" style="1" bestFit="1" customWidth="1"/>
    <col min="29" max="29" width="2.1796875" style="1" bestFit="1" customWidth="1"/>
    <col min="30" max="16384" width="9.1796875" style="1"/>
  </cols>
  <sheetData>
    <row r="1" spans="2:34" ht="15.75" customHeight="1" x14ac:dyDescent="0.3"/>
    <row r="2" spans="2:34" ht="98.25" customHeight="1" x14ac:dyDescent="0.6">
      <c r="J2" s="3"/>
      <c r="K2" s="3"/>
      <c r="L2" s="3"/>
      <c r="M2" s="3"/>
      <c r="V2" s="37"/>
      <c r="W2" s="37"/>
    </row>
    <row r="3" spans="2:34" ht="14.25" customHeight="1" x14ac:dyDescent="0.3">
      <c r="J3" s="10"/>
      <c r="K3" s="10"/>
      <c r="L3" s="10"/>
      <c r="M3" s="10"/>
      <c r="V3" s="37"/>
      <c r="W3" s="37"/>
    </row>
    <row r="4" spans="2:34" ht="23.25" customHeight="1" x14ac:dyDescent="0.3">
      <c r="B4" s="130" t="s">
        <v>470</v>
      </c>
      <c r="C4" s="131"/>
      <c r="D4" s="131"/>
      <c r="E4" s="131"/>
      <c r="F4" s="131"/>
      <c r="G4" s="131"/>
      <c r="H4" s="131"/>
      <c r="I4" s="131"/>
      <c r="J4" s="131"/>
      <c r="K4" s="131"/>
      <c r="L4" s="131"/>
      <c r="M4" s="131"/>
      <c r="N4" s="131"/>
      <c r="O4" s="131"/>
      <c r="P4" s="131"/>
      <c r="Q4" s="131"/>
      <c r="R4" s="131"/>
      <c r="S4" s="131"/>
      <c r="T4" s="131"/>
      <c r="U4" s="131"/>
      <c r="V4" s="131"/>
      <c r="W4" s="131"/>
      <c r="X4" s="131"/>
      <c r="Y4" s="131"/>
      <c r="Z4" s="37"/>
    </row>
    <row r="5" spans="2:34" ht="12.75" customHeight="1" x14ac:dyDescent="0.3">
      <c r="B5" s="132" t="s">
        <v>585</v>
      </c>
      <c r="C5" s="133"/>
      <c r="D5" s="133"/>
      <c r="E5" s="133"/>
      <c r="F5" s="133"/>
      <c r="G5" s="133"/>
      <c r="H5" s="133"/>
      <c r="I5" s="133"/>
      <c r="J5" s="133"/>
      <c r="K5" s="133"/>
      <c r="L5" s="133"/>
      <c r="M5" s="133"/>
      <c r="N5" s="133"/>
      <c r="O5" s="133"/>
      <c r="P5" s="133"/>
      <c r="Q5" s="133"/>
      <c r="R5" s="133"/>
      <c r="S5" s="133"/>
      <c r="T5" s="133"/>
      <c r="U5" s="133"/>
      <c r="V5" s="133"/>
      <c r="W5" s="133"/>
      <c r="X5" s="133"/>
      <c r="Y5" s="133"/>
    </row>
    <row r="6" spans="2:34" ht="12.75" customHeight="1" x14ac:dyDescent="0.3">
      <c r="B6" s="133"/>
      <c r="C6" s="133"/>
      <c r="D6" s="133"/>
      <c r="E6" s="133"/>
      <c r="F6" s="133"/>
      <c r="G6" s="133"/>
      <c r="H6" s="133"/>
      <c r="I6" s="133"/>
      <c r="J6" s="133"/>
      <c r="K6" s="133"/>
      <c r="L6" s="133"/>
      <c r="M6" s="133"/>
      <c r="N6" s="133"/>
      <c r="O6" s="133"/>
      <c r="P6" s="133"/>
      <c r="Q6" s="133"/>
      <c r="R6" s="133"/>
      <c r="S6" s="133"/>
      <c r="T6" s="133"/>
      <c r="U6" s="133"/>
      <c r="V6" s="133"/>
      <c r="W6" s="133"/>
      <c r="X6" s="133"/>
      <c r="Y6" s="133"/>
      <c r="Z6" s="37"/>
    </row>
    <row r="7" spans="2:34" ht="21" customHeight="1" x14ac:dyDescent="0.3">
      <c r="B7" s="133"/>
      <c r="C7" s="133"/>
      <c r="D7" s="133"/>
      <c r="E7" s="133"/>
      <c r="F7" s="133"/>
      <c r="G7" s="133"/>
      <c r="H7" s="133"/>
      <c r="I7" s="133"/>
      <c r="J7" s="133"/>
      <c r="K7" s="133"/>
      <c r="L7" s="133"/>
      <c r="M7" s="133"/>
      <c r="N7" s="133"/>
      <c r="O7" s="133"/>
      <c r="P7" s="133"/>
      <c r="Q7" s="133"/>
      <c r="R7" s="133"/>
      <c r="S7" s="133"/>
      <c r="T7" s="133"/>
      <c r="U7" s="133"/>
      <c r="V7" s="133"/>
      <c r="W7" s="133"/>
      <c r="X7" s="133"/>
      <c r="Y7" s="133"/>
      <c r="Z7" s="39"/>
    </row>
    <row r="8" spans="2:34" ht="12.75" customHeight="1" x14ac:dyDescent="0.3">
      <c r="B8" s="133"/>
      <c r="C8" s="133"/>
      <c r="D8" s="133"/>
      <c r="E8" s="133"/>
      <c r="F8" s="133"/>
      <c r="G8" s="133"/>
      <c r="H8" s="133"/>
      <c r="I8" s="133"/>
      <c r="J8" s="133"/>
      <c r="K8" s="133"/>
      <c r="L8" s="133"/>
      <c r="M8" s="133"/>
      <c r="N8" s="133"/>
      <c r="O8" s="133"/>
      <c r="P8" s="133"/>
      <c r="Q8" s="133"/>
      <c r="R8" s="133"/>
      <c r="S8" s="133"/>
      <c r="T8" s="133"/>
      <c r="U8" s="133"/>
      <c r="V8" s="133"/>
      <c r="W8" s="133"/>
      <c r="X8" s="133"/>
      <c r="Y8" s="133"/>
      <c r="Z8" s="39"/>
    </row>
    <row r="9" spans="2:34" ht="27.75" customHeight="1" x14ac:dyDescent="0.3">
      <c r="B9" s="133"/>
      <c r="C9" s="133"/>
      <c r="D9" s="133"/>
      <c r="E9" s="133"/>
      <c r="F9" s="133"/>
      <c r="G9" s="133"/>
      <c r="H9" s="133"/>
      <c r="I9" s="133"/>
      <c r="J9" s="133"/>
      <c r="K9" s="133"/>
      <c r="L9" s="133"/>
      <c r="M9" s="133"/>
      <c r="N9" s="133"/>
      <c r="O9" s="133"/>
      <c r="P9" s="133"/>
      <c r="Q9" s="133"/>
      <c r="R9" s="133"/>
      <c r="S9" s="133"/>
      <c r="T9" s="133"/>
      <c r="U9" s="133"/>
      <c r="V9" s="133"/>
      <c r="W9" s="133"/>
      <c r="X9" s="133"/>
      <c r="Y9" s="133"/>
      <c r="Z9" s="39"/>
    </row>
    <row r="11" spans="2:34" ht="23.25" customHeight="1" x14ac:dyDescent="0.3">
      <c r="B11" s="114" t="s">
        <v>464</v>
      </c>
      <c r="C11" s="114"/>
      <c r="D11" s="114"/>
      <c r="E11" s="114"/>
      <c r="F11" s="114"/>
      <c r="G11" s="114"/>
      <c r="H11" s="114"/>
      <c r="I11" s="114"/>
      <c r="J11" s="114"/>
      <c r="K11" s="114"/>
      <c r="L11" s="114"/>
      <c r="M11" s="114"/>
      <c r="N11" s="114"/>
      <c r="O11" s="114"/>
      <c r="P11" s="114"/>
      <c r="Q11" s="114"/>
      <c r="R11" s="114"/>
      <c r="S11" s="114"/>
      <c r="T11" s="114"/>
      <c r="U11" s="37"/>
      <c r="V11" s="127" t="s">
        <v>569</v>
      </c>
      <c r="W11" s="127"/>
      <c r="X11" s="127"/>
      <c r="Y11" s="127"/>
      <c r="Z11" s="37"/>
    </row>
    <row r="12" spans="2:34" ht="21.75" customHeight="1" x14ac:dyDescent="0.35">
      <c r="B12" s="38" t="s">
        <v>7</v>
      </c>
      <c r="C12" s="38"/>
      <c r="D12" s="137" t="s">
        <v>571</v>
      </c>
      <c r="E12" s="138"/>
      <c r="F12" s="138"/>
      <c r="G12" s="138"/>
      <c r="H12" s="53"/>
      <c r="I12" s="53"/>
      <c r="J12" s="139" t="s">
        <v>472</v>
      </c>
      <c r="K12" s="139"/>
      <c r="L12" s="139"/>
      <c r="M12" s="139"/>
      <c r="N12" s="139"/>
      <c r="O12" s="139"/>
      <c r="P12" s="139"/>
      <c r="Q12" s="139"/>
      <c r="R12" s="139"/>
      <c r="S12" s="139"/>
      <c r="T12" s="139"/>
      <c r="U12" s="37"/>
      <c r="V12" s="75" t="s">
        <v>579</v>
      </c>
      <c r="W12" s="128" t="s">
        <v>575</v>
      </c>
      <c r="X12" s="129"/>
      <c r="Y12" s="75" t="s">
        <v>576</v>
      </c>
      <c r="Z12" s="37"/>
    </row>
    <row r="13" spans="2:34" ht="21.75" customHeight="1" x14ac:dyDescent="0.35">
      <c r="B13" s="38" t="s">
        <v>8</v>
      </c>
      <c r="C13" s="38"/>
      <c r="D13" s="137" t="s">
        <v>571</v>
      </c>
      <c r="E13" s="138"/>
      <c r="F13" s="138"/>
      <c r="G13" s="138"/>
      <c r="H13" s="54"/>
      <c r="I13" s="54"/>
      <c r="J13" s="139"/>
      <c r="K13" s="139"/>
      <c r="L13" s="139"/>
      <c r="M13" s="139"/>
      <c r="N13" s="139"/>
      <c r="O13" s="139"/>
      <c r="P13" s="139"/>
      <c r="Q13" s="139"/>
      <c r="R13" s="139"/>
      <c r="S13" s="139"/>
      <c r="T13" s="139"/>
      <c r="U13" s="37"/>
      <c r="V13" s="29"/>
      <c r="W13" s="135" t="s">
        <v>481</v>
      </c>
      <c r="X13" s="136"/>
      <c r="Y13" s="73" t="s">
        <v>577</v>
      </c>
      <c r="Z13" s="37"/>
    </row>
    <row r="14" spans="2:34" ht="21.75" customHeight="1" x14ac:dyDescent="0.35">
      <c r="B14" s="38" t="s">
        <v>484</v>
      </c>
      <c r="C14" s="38"/>
      <c r="D14" s="138" t="s">
        <v>571</v>
      </c>
      <c r="E14" s="138"/>
      <c r="F14" s="138"/>
      <c r="G14" s="138"/>
      <c r="H14" s="55"/>
      <c r="I14" s="55"/>
      <c r="J14" s="139"/>
      <c r="K14" s="139"/>
      <c r="L14" s="139"/>
      <c r="M14" s="139"/>
      <c r="N14" s="139"/>
      <c r="O14" s="139"/>
      <c r="P14" s="139"/>
      <c r="Q14" s="139"/>
      <c r="R14" s="139"/>
      <c r="S14" s="139"/>
      <c r="T14" s="139"/>
      <c r="U14" s="37"/>
      <c r="V14" s="28"/>
      <c r="W14" s="71" t="s">
        <v>482</v>
      </c>
      <c r="X14" s="72"/>
      <c r="Y14" s="73" t="s">
        <v>441</v>
      </c>
      <c r="Z14" s="37"/>
    </row>
    <row r="15" spans="2:34" ht="21.75" customHeight="1" x14ac:dyDescent="0.3">
      <c r="B15" s="38" t="s">
        <v>428</v>
      </c>
      <c r="C15" s="38"/>
      <c r="D15" s="134" t="s">
        <v>571</v>
      </c>
      <c r="E15" s="134"/>
      <c r="F15" s="134"/>
      <c r="G15" s="134"/>
      <c r="H15" s="56"/>
      <c r="I15" s="56"/>
      <c r="J15" s="139"/>
      <c r="K15" s="139"/>
      <c r="L15" s="139"/>
      <c r="M15" s="139"/>
      <c r="N15" s="139"/>
      <c r="O15" s="139"/>
      <c r="P15" s="139"/>
      <c r="Q15" s="139"/>
      <c r="R15" s="139"/>
      <c r="S15" s="139"/>
      <c r="T15" s="139"/>
      <c r="U15" s="37"/>
      <c r="V15" s="30"/>
      <c r="W15" s="71" t="s">
        <v>480</v>
      </c>
      <c r="X15" s="72"/>
      <c r="Y15" s="74" t="s">
        <v>578</v>
      </c>
      <c r="Z15" s="2"/>
      <c r="AA15" s="2"/>
      <c r="AB15" s="2"/>
      <c r="AC15" s="2"/>
      <c r="AD15" s="2"/>
      <c r="AE15" s="2"/>
      <c r="AF15" s="2"/>
      <c r="AG15" s="2"/>
      <c r="AH15" s="2"/>
    </row>
    <row r="16" spans="2:34" ht="15.75" customHeight="1" x14ac:dyDescent="0.3">
      <c r="B16" s="5"/>
      <c r="Z16" s="2"/>
      <c r="AA16" s="2"/>
      <c r="AB16" s="2"/>
      <c r="AC16" s="2"/>
      <c r="AD16" s="2"/>
      <c r="AE16" s="2"/>
      <c r="AF16" s="2"/>
      <c r="AG16" s="2"/>
      <c r="AH16" s="2"/>
    </row>
    <row r="17" spans="2:34" ht="23.25" customHeight="1" x14ac:dyDescent="0.3">
      <c r="B17" s="114" t="s">
        <v>500</v>
      </c>
      <c r="C17" s="114"/>
      <c r="D17" s="114"/>
      <c r="E17" s="114"/>
      <c r="F17" s="114"/>
      <c r="G17" s="114"/>
      <c r="H17" s="114"/>
      <c r="I17" s="114"/>
      <c r="J17" s="114"/>
      <c r="K17" s="114"/>
      <c r="L17" s="114"/>
      <c r="M17" s="114"/>
      <c r="N17" s="114"/>
      <c r="O17" s="114"/>
      <c r="P17" s="114"/>
      <c r="Q17" s="114"/>
      <c r="R17" s="114"/>
      <c r="S17" s="114"/>
      <c r="T17" s="114"/>
      <c r="U17" s="37"/>
      <c r="V17" s="115" t="s">
        <v>499</v>
      </c>
      <c r="W17" s="115"/>
      <c r="X17" s="115"/>
      <c r="Y17" s="115"/>
      <c r="Z17" s="2"/>
      <c r="AA17" s="2"/>
      <c r="AB17" s="2"/>
      <c r="AC17" s="2"/>
      <c r="AD17" s="2"/>
      <c r="AE17" s="2"/>
      <c r="AF17" s="2"/>
      <c r="AG17" s="2"/>
      <c r="AH17" s="2"/>
    </row>
    <row r="18" spans="2:34" ht="15" customHeight="1" x14ac:dyDescent="0.3">
      <c r="B18" s="116" t="s">
        <v>429</v>
      </c>
      <c r="C18" s="118" t="s">
        <v>430</v>
      </c>
      <c r="D18" s="116" t="s">
        <v>1</v>
      </c>
      <c r="E18" s="47"/>
      <c r="F18" s="47"/>
      <c r="G18" s="116" t="s">
        <v>3</v>
      </c>
      <c r="H18" s="47"/>
      <c r="I18" s="47"/>
      <c r="J18" s="116" t="s">
        <v>488</v>
      </c>
      <c r="K18" s="45"/>
      <c r="L18" s="45"/>
      <c r="M18" s="109" t="s">
        <v>4</v>
      </c>
      <c r="N18" s="110"/>
      <c r="O18" s="118" t="s">
        <v>570</v>
      </c>
      <c r="P18" s="120" t="s">
        <v>580</v>
      </c>
      <c r="Q18" s="118"/>
      <c r="R18" s="118" t="s">
        <v>483</v>
      </c>
      <c r="S18" s="118" t="s">
        <v>483</v>
      </c>
      <c r="T18" s="97" t="s">
        <v>574</v>
      </c>
      <c r="U18" s="37"/>
      <c r="V18" s="97" t="s">
        <v>497</v>
      </c>
      <c r="W18" s="97" t="s">
        <v>498</v>
      </c>
      <c r="X18" s="97" t="s">
        <v>581</v>
      </c>
      <c r="Y18" s="97"/>
      <c r="Z18" s="2"/>
      <c r="AA18" s="2"/>
      <c r="AB18" s="2"/>
      <c r="AC18" s="2"/>
      <c r="AD18" s="2"/>
      <c r="AE18" s="2"/>
      <c r="AF18" s="2"/>
      <c r="AG18" s="2"/>
      <c r="AH18" s="2"/>
    </row>
    <row r="19" spans="2:34" ht="31.5" customHeight="1" x14ac:dyDescent="0.3">
      <c r="B19" s="117"/>
      <c r="C19" s="119"/>
      <c r="D19" s="117"/>
      <c r="E19" s="48"/>
      <c r="F19" s="48"/>
      <c r="G19" s="117"/>
      <c r="H19" s="48"/>
      <c r="I19" s="48"/>
      <c r="J19" s="117"/>
      <c r="K19" s="46"/>
      <c r="L19" s="46"/>
      <c r="M19" s="15" t="s">
        <v>7</v>
      </c>
      <c r="N19" s="15" t="s">
        <v>8</v>
      </c>
      <c r="O19" s="119"/>
      <c r="P19" s="121"/>
      <c r="Q19" s="119"/>
      <c r="R19" s="119"/>
      <c r="S19" s="119"/>
      <c r="T19" s="97"/>
      <c r="U19" s="37"/>
      <c r="V19" s="97"/>
      <c r="W19" s="97"/>
      <c r="X19" s="97"/>
      <c r="Y19" s="97"/>
      <c r="Z19" s="2"/>
      <c r="AA19" s="2"/>
      <c r="AB19" s="2"/>
      <c r="AC19" s="2"/>
      <c r="AD19" s="2"/>
      <c r="AE19" s="2"/>
      <c r="AF19" s="2"/>
      <c r="AG19" s="2"/>
      <c r="AH19" s="2"/>
    </row>
    <row r="20" spans="2:34" ht="14.5" x14ac:dyDescent="0.3">
      <c r="B20" s="12">
        <v>1</v>
      </c>
      <c r="C20" s="13" t="str">
        <f t="array" ref="C20">IFERROR(SMALL((SQRT((Primary_Easting-$D$12)^2+(Primary_Northing-$D$13)^2)),B20)/1000,"-")</f>
        <v>-</v>
      </c>
      <c r="D20" s="57" t="str">
        <f>HYPERLINK(F20,E20)</f>
        <v>-</v>
      </c>
      <c r="E20" s="12" t="str">
        <f t="array" ref="E20">IFERROR(INDEX(Primary_Substation,MATCH(SMALL((SQRT((Primary_Easting-$D$12)^2+(Primary_Northing-$D$13)^2)),B20),SQRT((Primary_Easting-$D$12)^2+(Primary_Northing-$D$13)^2),0)),"-")</f>
        <v>-</v>
      </c>
      <c r="F20" s="12" t="str">
        <f t="array" ref="F20">IFERROR(INDEX(Primary_Primary_Link,MATCH(SMALL((SQRT((Primary_Easting-$D$12)^2+(Primary_Northing-$D$13)^2)),B20),SQRT((Primary_Easting-$D$12)^2+(Primary_Northing-$D$13)^2),0)),"-")</f>
        <v>-</v>
      </c>
      <c r="G20" s="57" t="str">
        <f>HYPERLINK(I20,H20)</f>
        <v>-</v>
      </c>
      <c r="H20" s="12" t="str">
        <f t="array" ref="H20">IFERROR(INDEX(Primary_BSP_Group,MATCH(SMALL((SQRT((Primary_Easting-$D$12)^2+(Primary_Northing-$D$13)^2)),B20),SQRT((Primary_Easting-$D$12)^2+(Primary_Northing-$D$13)^2),0)),"-")</f>
        <v>-</v>
      </c>
      <c r="I20" s="12" t="str">
        <f t="array" ref="I20">IFERROR(INDEX(Primary_BSP_Link,MATCH(SMALL((SQRT((Primary_Easting-$D$12)^2+(Primary_Northing-$D$13)^2)),B20),SQRT((Primary_Easting-$D$12)^2+(Primary_Northing-$D$13)^2),0)),"-")</f>
        <v>-</v>
      </c>
      <c r="J20" s="57" t="str">
        <f>HYPERLINK(L20,K20)</f>
        <v>-</v>
      </c>
      <c r="K20" s="12" t="str">
        <f t="array" ref="K20">IFERROR(INDEX(Primary_GSP_Group,MATCH(SMALL((SQRT((Primary_Easting-$D$12)^2+(Primary_Northing-$D$13)^2)),B20),SQRT((Primary_Easting-$D$12)^2+(Primary_Northing-$D$13)^2),0)),"-")</f>
        <v>-</v>
      </c>
      <c r="L20" s="12" t="str">
        <f t="array" ref="L20">IFERROR(INDEX(Primary_GSP_Link,MATCH(SMALL((SQRT((Primary_Easting-$D$12)^2+(Primary_Northing-$D$13)^2)),B20),SQRT((Primary_Easting-$D$12)^2+(Primary_Northing-$D$13)^2),0)),"-")</f>
        <v>-</v>
      </c>
      <c r="M20" s="12" t="str">
        <f t="array" ref="M20">IFERROR(INDEX(Primary_Easting,MATCH(SMALL((SQRT((Primary_Easting-$D$12)^2+(Primary_Northing-$D$13)^2)),B20),SQRT((Primary_Easting-$D$12)^2+(Primary_Northing-$D$13)^2),0)),"-")</f>
        <v>-</v>
      </c>
      <c r="N20" s="12" t="str">
        <f t="array" ref="N20">IFERROR(INDEX(Primary_Northing,MATCH(SMALL((SQRT((Primary_Easting-$D$12)^2+(Primary_Northing-$D$13)^2)),B20),SQRT((Primary_Easting-$D$12)^2+(Primary_Northing-$D$13)^2),0)),"-")</f>
        <v>-</v>
      </c>
      <c r="O20" s="14" t="str">
        <f t="array" ref="O20">IFERROR(INDEX(Primary_Headroom,MATCH(SMALL((SQRT((Primary_Easting-$D$12)^2+(Primary_Northing-$D$13)^2)),B20),SQRT((Primary_Easting-$D$12)^2+(Primary_Northing-$D$13)^2),0),IF($D$15="Demand – Firm", 1, IF($D$15="Demand – N-0", 2,  IF($D$15="Generation – Inverter Based", 3, IF($D$15="Generation – Synchronous (LV)", 4, IF($D$15="Generation – Synchronous (HV)", 5, IF($D$15="Battery Storage", 6, 7))))))),"-")</f>
        <v>-</v>
      </c>
      <c r="P20" s="14" t="e">
        <f>VLOOKUP(E20,'4) Primary Headroom Data'!B7:J378,9,FALSE)</f>
        <v>#N/A</v>
      </c>
      <c r="Q20" s="14" t="e">
        <f>MIN(O20,P20)</f>
        <v>#N/A</v>
      </c>
      <c r="R20" s="67" t="e">
        <f>IF(Q20=0,1.5,IF(Q20&lt;100000,$D$14/Q20,100000))</f>
        <v>#N/A</v>
      </c>
      <c r="S20" s="67" t="e">
        <f>IF(Q20=0,1.5,IF(Q20=O20,$D$14/Q20,IF(Q20=P20,IF(D14&gt;Q20,"no", "yes"))))</f>
        <v>#N/A</v>
      </c>
      <c r="T20" s="68" t="e">
        <f>IF(Q20=O20,"Headroom","Switchgear Rating")</f>
        <v>#N/A</v>
      </c>
      <c r="U20" s="37"/>
      <c r="V20" s="68" t="str">
        <f>IFERROR(IF(OR($D$15="Demand – Firm",$D$15="Demand – N-0"),"-",VLOOKUP(J20,'6)Transmission Capacity - App G'!$C$7:$J$23,6,FALSE)),"-")</f>
        <v>-</v>
      </c>
      <c r="W20" s="68" t="str">
        <f>IFERROR(IF(OR($D$15="Demand – Firm",$D$15="Demand – N-0"),"-",VLOOKUP(J20,'6)Transmission Capacity - App G'!$C$7:$L$23,10,FALSE)),"-")</f>
        <v>-</v>
      </c>
      <c r="X20" s="122" t="str">
        <f>IFERROR(IF(OR($D$15="Demand – Firm",$D$15="Demand – N-0"),"-",IF(VLOOKUP(J20,'6)Transmission Capacity - App G'!$C$7:$I$23,7,FALSE)="A","Transmission Headroom Available",IF(VLOOKUP(J20,'6)Transmission Capacity - App G'!$C$7:$I$23,7,FALSE)="B","Modification Application Required",IF(VLOOKUP(J20,'6)Transmission Capacity - App G'!$C$7:$I$23,7,FALSE)="C","Transmission Works Identified","-")))),"-")</f>
        <v>-</v>
      </c>
      <c r="Y20" s="122"/>
      <c r="Z20" s="2"/>
      <c r="AA20" s="2"/>
      <c r="AB20" s="2"/>
      <c r="AC20" s="2"/>
      <c r="AD20" s="2"/>
      <c r="AE20" s="2"/>
      <c r="AF20" s="2"/>
      <c r="AG20" s="2"/>
      <c r="AH20" s="2"/>
    </row>
    <row r="21" spans="2:34" ht="14.5" x14ac:dyDescent="0.3">
      <c r="B21" s="12">
        <v>2</v>
      </c>
      <c r="C21" s="13" t="str">
        <f t="array" ref="C21">IFERROR(SMALL((SQRT((Primary_Easting-$D$12)^2+(Primary_Northing-$D$13)^2)),B21)/1000,"-")</f>
        <v>-</v>
      </c>
      <c r="D21" s="57" t="str">
        <f t="shared" ref="D21:D29" si="0">HYPERLINK(F21,E21)</f>
        <v>-</v>
      </c>
      <c r="E21" s="12" t="str">
        <f t="array" ref="E21">IFERROR(INDEX(Primary_Substation,MATCH(SMALL((SQRT((Primary_Easting-$D$12)^2+(Primary_Northing-$D$13)^2)),B21),SQRT((Primary_Easting-$D$12)^2+(Primary_Northing-$D$13)^2),0)),"-")</f>
        <v>-</v>
      </c>
      <c r="F21" s="12" t="str">
        <f t="array" ref="F21">IFERROR(INDEX(Primary_Primary_Link,MATCH(SMALL((SQRT((Primary_Easting-$D$12)^2+(Primary_Northing-$D$13)^2)),B21),SQRT((Primary_Easting-$D$12)^2+(Primary_Northing-$D$13)^2),0)),"-")</f>
        <v>-</v>
      </c>
      <c r="G21" s="57" t="str">
        <f t="shared" ref="G21:G29" si="1">HYPERLINK(I21,H21)</f>
        <v>-</v>
      </c>
      <c r="H21" s="12" t="str">
        <f t="array" ref="H21">IFERROR(INDEX(Primary_BSP_Group,MATCH(SMALL((SQRT((Primary_Easting-$D$12)^2+(Primary_Northing-$D$13)^2)),B21),SQRT((Primary_Easting-$D$12)^2+(Primary_Northing-$D$13)^2),0)),"-")</f>
        <v>-</v>
      </c>
      <c r="I21" s="12" t="str">
        <f t="array" ref="I21">IFERROR(INDEX(Primary_BSP_Link,MATCH(SMALL((SQRT((Primary_Easting-$D$12)^2+(Primary_Northing-$D$13)^2)),B21),SQRT((Primary_Easting-$D$12)^2+(Primary_Northing-$D$13)^2),0)),"-")</f>
        <v>-</v>
      </c>
      <c r="J21" s="57" t="str">
        <f t="shared" ref="J21:J29" si="2">HYPERLINK(L21,K21)</f>
        <v>-</v>
      </c>
      <c r="K21" s="12" t="str">
        <f t="array" ref="K21">IFERROR(INDEX(Primary_GSP_Group,MATCH(SMALL((SQRT((Primary_Easting-$D$12)^2+(Primary_Northing-$D$13)^2)),B21),SQRT((Primary_Easting-$D$12)^2+(Primary_Northing-$D$13)^2),0)),"-")</f>
        <v>-</v>
      </c>
      <c r="L21" s="12" t="str">
        <f t="array" ref="L21">IFERROR(INDEX(Primary_GSP_Link,MATCH(SMALL((SQRT((Primary_Easting-$D$12)^2+(Primary_Northing-$D$13)^2)),B21),SQRT((Primary_Easting-$D$12)^2+(Primary_Northing-$D$13)^2),0)),"-")</f>
        <v>-</v>
      </c>
      <c r="M21" s="12" t="str">
        <f t="array" ref="M21">IFERROR(INDEX(Primary_Easting,MATCH(SMALL((SQRT((Primary_Easting-$D$12)^2+(Primary_Northing-$D$13)^2)),B21),SQRT((Primary_Easting-$D$12)^2+(Primary_Northing-$D$13)^2),0)),"-")</f>
        <v>-</v>
      </c>
      <c r="N21" s="12" t="str">
        <f t="array" ref="N21">IFERROR(INDEX(Primary_Northing,MATCH(SMALL((SQRT((Primary_Easting-$D$12)^2+(Primary_Northing-$D$13)^2)),B21),SQRT((Primary_Easting-$D$12)^2+(Primary_Northing-$D$13)^2),0)),"-")</f>
        <v>-</v>
      </c>
      <c r="O21" s="14" t="str">
        <f t="array" ref="O21">IFERROR(INDEX(Primary_Headroom,MATCH(SMALL((SQRT((Primary_Easting-$D$12)^2+(Primary_Northing-$D$13)^2)),B21),SQRT((Primary_Easting-$D$12)^2+(Primary_Northing-$D$13)^2),0),IF($D$15="Demand – Firm", 1, IF($D$15="Demand – N-0", 2,  IF($D$15="Generation – Inverter Based", 3, IF($D$15="Generation – Synchronous (LV)", 4, IF($D$15="Generation – Synchronous (HV)", 5, IF($D$15="Battery Storage", 6, 7))))))),"-")</f>
        <v>-</v>
      </c>
      <c r="P21" s="14" t="e">
        <f>VLOOKUP(E21,'4) Primary Headroom Data'!B7:J379,9,FALSE)</f>
        <v>#N/A</v>
      </c>
      <c r="Q21" s="14" t="e">
        <f t="shared" ref="Q21:Q29" si="3">MIN(O21,P21)</f>
        <v>#N/A</v>
      </c>
      <c r="R21" s="67" t="e">
        <f t="shared" ref="R21:R29" si="4">IF(Q21=0,1.5,IF(Q21&lt;100000,$D$14/Q21,100000))</f>
        <v>#N/A</v>
      </c>
      <c r="S21" s="67" t="e">
        <f>IF(Q21=0,1.5,IF(Q21=O21,$D$14/Q21,IF(Q21=P21,IF(D14&gt;Q21,"no", "yes"))))</f>
        <v>#N/A</v>
      </c>
      <c r="T21" s="68" t="e">
        <f t="shared" ref="T21:T29" si="5">IF(Q21=O21,"Headroom","Switchgear Rating")</f>
        <v>#N/A</v>
      </c>
      <c r="U21" s="37"/>
      <c r="V21" s="68" t="str">
        <f>IFERROR(IF(OR($D$15="Demand – Firm",$D$15="Demand – N-0"),"-",VLOOKUP(J21,'6)Transmission Capacity - App G'!$C$7:$J$23,6,FALSE)),"-")</f>
        <v>-</v>
      </c>
      <c r="W21" s="68" t="str">
        <f>IFERROR(IF(OR($D$15="Demand – Firm",$D$15="Demand – N-0"),"-",VLOOKUP(J21,'6)Transmission Capacity - App G'!$C$7:$L$23,10,FALSE)),"-")</f>
        <v>-</v>
      </c>
      <c r="X21" s="122" t="str">
        <f>IFERROR(IF(OR($D$15="Demand – Firm",$D$15="Demand – N-0"),"-",IF(VLOOKUP(J21,'6)Transmission Capacity - App G'!$C$7:$I$23,7,FALSE)="A","Transmission Headroom Available",IF(VLOOKUP(J21,'6)Transmission Capacity - App G'!$C$7:$I$23,7,FALSE)="B","Modification Application Required",IF(VLOOKUP(J21,'6)Transmission Capacity - App G'!$C$7:$I$23,7,FALSE)="C","Transmission Works Identified","-")))),"-")</f>
        <v>-</v>
      </c>
      <c r="Y21" s="122"/>
      <c r="Z21" s="2"/>
      <c r="AA21" s="2"/>
      <c r="AB21" s="2"/>
      <c r="AC21" s="2"/>
      <c r="AD21" s="2"/>
      <c r="AE21" s="2"/>
      <c r="AF21" s="2"/>
      <c r="AG21" s="2"/>
      <c r="AH21" s="2"/>
    </row>
    <row r="22" spans="2:34" ht="14.5" x14ac:dyDescent="0.3">
      <c r="B22" s="12">
        <v>3</v>
      </c>
      <c r="C22" s="13" t="str">
        <f t="array" ref="C22">IFERROR(SMALL((SQRT((Primary_Easting-$D$12)^2+(Primary_Northing-$D$13)^2)),B22)/1000,"-")</f>
        <v>-</v>
      </c>
      <c r="D22" s="57" t="str">
        <f t="shared" si="0"/>
        <v>-</v>
      </c>
      <c r="E22" s="12" t="str">
        <f t="array" ref="E22">IFERROR(INDEX(Primary_Substation,MATCH(SMALL((SQRT((Primary_Easting-$D$12)^2+(Primary_Northing-$D$13)^2)),B22),SQRT((Primary_Easting-$D$12)^2+(Primary_Northing-$D$13)^2),0)),"-")</f>
        <v>-</v>
      </c>
      <c r="F22" s="12" t="str">
        <f t="array" ref="F22">IFERROR(INDEX(Primary_Primary_Link,MATCH(SMALL((SQRT((Primary_Easting-$D$12)^2+(Primary_Northing-$D$13)^2)),B22),SQRT((Primary_Easting-$D$12)^2+(Primary_Northing-$D$13)^2),0)),"-")</f>
        <v>-</v>
      </c>
      <c r="G22" s="57" t="str">
        <f t="shared" si="1"/>
        <v>-</v>
      </c>
      <c r="H22" s="12" t="str">
        <f t="array" ref="H22">IFERROR(INDEX(Primary_BSP_Group,MATCH(SMALL((SQRT((Primary_Easting-$D$12)^2+(Primary_Northing-$D$13)^2)),B22),SQRT((Primary_Easting-$D$12)^2+(Primary_Northing-$D$13)^2),0)),"-")</f>
        <v>-</v>
      </c>
      <c r="I22" s="12" t="str">
        <f t="array" ref="I22">IFERROR(INDEX(Primary_BSP_Link,MATCH(SMALL((SQRT((Primary_Easting-$D$12)^2+(Primary_Northing-$D$13)^2)),B22),SQRT((Primary_Easting-$D$12)^2+(Primary_Northing-$D$13)^2),0)),"-")</f>
        <v>-</v>
      </c>
      <c r="J22" s="57" t="str">
        <f t="shared" si="2"/>
        <v>-</v>
      </c>
      <c r="K22" s="12" t="str">
        <f t="array" ref="K22">IFERROR(INDEX(Primary_GSP_Group,MATCH(SMALL((SQRT((Primary_Easting-$D$12)^2+(Primary_Northing-$D$13)^2)),B22),SQRT((Primary_Easting-$D$12)^2+(Primary_Northing-$D$13)^2),0)),"-")</f>
        <v>-</v>
      </c>
      <c r="L22" s="12" t="str">
        <f t="array" ref="L22">IFERROR(INDEX(Primary_GSP_Link,MATCH(SMALL((SQRT((Primary_Easting-$D$12)^2+(Primary_Northing-$D$13)^2)),B22),SQRT((Primary_Easting-$D$12)^2+(Primary_Northing-$D$13)^2),0)),"-")</f>
        <v>-</v>
      </c>
      <c r="M22" s="12" t="str">
        <f t="array" ref="M22">IFERROR(INDEX(Primary_Easting,MATCH(SMALL((SQRT((Primary_Easting-$D$12)^2+(Primary_Northing-$D$13)^2)),B22),SQRT((Primary_Easting-$D$12)^2+(Primary_Northing-$D$13)^2),0)),"-")</f>
        <v>-</v>
      </c>
      <c r="N22" s="12" t="str">
        <f t="array" ref="N22">IFERROR(INDEX(Primary_Northing,MATCH(SMALL((SQRT((Primary_Easting-$D$12)^2+(Primary_Northing-$D$13)^2)),B22),SQRT((Primary_Easting-$D$12)^2+(Primary_Northing-$D$13)^2),0)),"-")</f>
        <v>-</v>
      </c>
      <c r="O22" s="14" t="str">
        <f t="array" ref="O22">IFERROR(INDEX(Primary_Headroom,MATCH(SMALL((SQRT((Primary_Easting-$D$12)^2+(Primary_Northing-$D$13)^2)),B22),SQRT((Primary_Easting-$D$12)^2+(Primary_Northing-$D$13)^2),0),IF($D$15="Demand – Firm", 1, IF($D$15="Demand – N-0", 2,  IF($D$15="Generation – Inverter Based", 3, IF($D$15="Generation – Synchronous (LV)", 4, IF($D$15="Generation – Synchronous (HV)", 5, IF($D$15="Battery Storage", 6, 7))))))),"-")</f>
        <v>-</v>
      </c>
      <c r="P22" s="14" t="e">
        <f>VLOOKUP(E22,'4) Primary Headroom Data'!B7:J380,9,FALSE)</f>
        <v>#N/A</v>
      </c>
      <c r="Q22" s="14" t="e">
        <f t="shared" si="3"/>
        <v>#N/A</v>
      </c>
      <c r="R22" s="67" t="e">
        <f t="shared" si="4"/>
        <v>#N/A</v>
      </c>
      <c r="S22" s="67" t="e">
        <f>IF(Q22=0,1.5,IF(Q22=O22,$D$14/Q22,IF(Q22=P22,IF(D14&gt;Q22,"no", "yes"))))</f>
        <v>#N/A</v>
      </c>
      <c r="T22" s="68" t="e">
        <f t="shared" si="5"/>
        <v>#N/A</v>
      </c>
      <c r="U22" s="37"/>
      <c r="V22" s="68" t="str">
        <f>IFERROR(IF(OR($D$15="Demand – Firm",$D$15="Demand – N-0"),"-",VLOOKUP(J22,'6)Transmission Capacity - App G'!$C$7:$J$23,6,FALSE)),"-")</f>
        <v>-</v>
      </c>
      <c r="W22" s="68" t="str">
        <f>IFERROR(IF(OR($D$15="Demand – Firm",$D$15="Demand – N-0"),"-",VLOOKUP(J22,'6)Transmission Capacity - App G'!$C$7:$L$23,10,FALSE)),"-")</f>
        <v>-</v>
      </c>
      <c r="X22" s="122" t="str">
        <f>IFERROR(IF(OR($D$15="Demand – Firm",$D$15="Demand – N-0"),"-",IF(VLOOKUP(J22,'6)Transmission Capacity - App G'!$C$7:$I$23,7,FALSE)="A","Transmission Headroom Available",IF(VLOOKUP(J22,'6)Transmission Capacity - App G'!$C$7:$I$23,7,FALSE)="B","Modification Application Required",IF(VLOOKUP(J22,'6)Transmission Capacity - App G'!$C$7:$I$23,7,FALSE)="C","Transmission Works Identified","-")))),"-")</f>
        <v>-</v>
      </c>
      <c r="Y22" s="122"/>
      <c r="Z22" s="2"/>
      <c r="AA22" s="2"/>
      <c r="AB22" s="2"/>
      <c r="AC22" s="2"/>
      <c r="AD22" s="2"/>
      <c r="AE22" s="2"/>
      <c r="AF22" s="2"/>
      <c r="AG22" s="2"/>
      <c r="AH22" s="2"/>
    </row>
    <row r="23" spans="2:34" ht="15" customHeight="1" x14ac:dyDescent="0.3">
      <c r="B23" s="12">
        <v>4</v>
      </c>
      <c r="C23" s="13" t="str">
        <f t="array" ref="C23">IFERROR(SMALL((SQRT((Primary_Easting-$D$12)^2+(Primary_Northing-$D$13)^2)),B23)/1000,"-")</f>
        <v>-</v>
      </c>
      <c r="D23" s="57" t="str">
        <f t="shared" si="0"/>
        <v>-</v>
      </c>
      <c r="E23" s="12" t="str">
        <f t="array" ref="E23">IFERROR(INDEX(Primary_Substation,MATCH(SMALL((SQRT((Primary_Easting-$D$12)^2+(Primary_Northing-$D$13)^2)),B23),SQRT((Primary_Easting-$D$12)^2+(Primary_Northing-$D$13)^2),0)),"-")</f>
        <v>-</v>
      </c>
      <c r="F23" s="12" t="str">
        <f t="array" ref="F23">IFERROR(INDEX(Primary_Primary_Link,MATCH(SMALL((SQRT((Primary_Easting-$D$12)^2+(Primary_Northing-$D$13)^2)),B23),SQRT((Primary_Easting-$D$12)^2+(Primary_Northing-$D$13)^2),0)),"-")</f>
        <v>-</v>
      </c>
      <c r="G23" s="57" t="str">
        <f t="shared" si="1"/>
        <v>-</v>
      </c>
      <c r="H23" s="12" t="str">
        <f t="array" ref="H23">IFERROR(INDEX(Primary_BSP_Group,MATCH(SMALL((SQRT((Primary_Easting-$D$12)^2+(Primary_Northing-$D$13)^2)),B23),SQRT((Primary_Easting-$D$12)^2+(Primary_Northing-$D$13)^2),0)),"-")</f>
        <v>-</v>
      </c>
      <c r="I23" s="12" t="str">
        <f t="array" ref="I23">IFERROR(INDEX(Primary_BSP_Link,MATCH(SMALL((SQRT((Primary_Easting-$D$12)^2+(Primary_Northing-$D$13)^2)),B23),SQRT((Primary_Easting-$D$12)^2+(Primary_Northing-$D$13)^2),0)),"-")</f>
        <v>-</v>
      </c>
      <c r="J23" s="57" t="str">
        <f t="shared" si="2"/>
        <v>-</v>
      </c>
      <c r="K23" s="12" t="str">
        <f t="array" ref="K23">IFERROR(INDEX(Primary_GSP_Group,MATCH(SMALL((SQRT((Primary_Easting-$D$12)^2+(Primary_Northing-$D$13)^2)),B23),SQRT((Primary_Easting-$D$12)^2+(Primary_Northing-$D$13)^2),0)),"-")</f>
        <v>-</v>
      </c>
      <c r="L23" s="12" t="str">
        <f t="array" ref="L23">IFERROR(INDEX(Primary_GSP_Link,MATCH(SMALL((SQRT((Primary_Easting-$D$12)^2+(Primary_Northing-$D$13)^2)),B23),SQRT((Primary_Easting-$D$12)^2+(Primary_Northing-$D$13)^2),0)),"-")</f>
        <v>-</v>
      </c>
      <c r="M23" s="12" t="str">
        <f t="array" ref="M23">IFERROR(INDEX(Primary_Easting,MATCH(SMALL((SQRT((Primary_Easting-$D$12)^2+(Primary_Northing-$D$13)^2)),B23),SQRT((Primary_Easting-$D$12)^2+(Primary_Northing-$D$13)^2),0)),"-")</f>
        <v>-</v>
      </c>
      <c r="N23" s="12" t="str">
        <f t="array" ref="N23">IFERROR(INDEX(Primary_Northing,MATCH(SMALL((SQRT((Primary_Easting-$D$12)^2+(Primary_Northing-$D$13)^2)),B23),SQRT((Primary_Easting-$D$12)^2+(Primary_Northing-$D$13)^2),0)),"-")</f>
        <v>-</v>
      </c>
      <c r="O23" s="14" t="str">
        <f t="array" ref="O23">IFERROR(INDEX(Primary_Headroom,MATCH(SMALL((SQRT((Primary_Easting-$D$12)^2+(Primary_Northing-$D$13)^2)),B23),SQRT((Primary_Easting-$D$12)^2+(Primary_Northing-$D$13)^2),0),IF($D$15="Demand – Firm", 1, IF($D$15="Demand – N-0", 2,  IF($D$15="Generation – Inverter Based", 3, IF($D$15="Generation – Synchronous (LV)", 4, IF($D$15="Generation – Synchronous (HV)", 5, IF($D$15="Battery Storage", 6, 7))))))),"-")</f>
        <v>-</v>
      </c>
      <c r="P23" s="14" t="e">
        <f>VLOOKUP(E23,'4) Primary Headroom Data'!B7:J381,9,FALSE)</f>
        <v>#N/A</v>
      </c>
      <c r="Q23" s="14" t="e">
        <f t="shared" si="3"/>
        <v>#N/A</v>
      </c>
      <c r="R23" s="67" t="e">
        <f t="shared" si="4"/>
        <v>#N/A</v>
      </c>
      <c r="S23" s="67" t="e">
        <f>IF(Q23=0,1.5,IF(Q23=O23,$D$14/Q23,IF(Q23=P23,IF(D14&gt;Q23,"no", "yes"))))</f>
        <v>#N/A</v>
      </c>
      <c r="T23" s="68" t="e">
        <f t="shared" si="5"/>
        <v>#N/A</v>
      </c>
      <c r="U23" s="37"/>
      <c r="V23" s="68" t="str">
        <f>IFERROR(IF(OR($D$15="Demand – Firm",$D$15="Demand – N-0"),"-",VLOOKUP(J23,'6)Transmission Capacity - App G'!$C$7:$J$23,6,FALSE)),"-")</f>
        <v>-</v>
      </c>
      <c r="W23" s="68" t="str">
        <f>IFERROR(IF(OR($D$15="Demand – Firm",$D$15="Demand – N-0"),"-",VLOOKUP(J23,'6)Transmission Capacity - App G'!$C$7:$L$23,10,FALSE)),"-")</f>
        <v>-</v>
      </c>
      <c r="X23" s="122" t="str">
        <f>IFERROR(IF(OR($D$15="Demand – Firm",$D$15="Demand – N-0"),"-",IF(VLOOKUP(J23,'6)Transmission Capacity - App G'!$C$7:$I$23,7,FALSE)="A","Transmission Headroom Available",IF(VLOOKUP(J23,'6)Transmission Capacity - App G'!$C$7:$I$23,7,FALSE)="B","Modification Application Required",IF(VLOOKUP(J23,'6)Transmission Capacity - App G'!$C$7:$I$23,7,FALSE)="C","Transmission Works Identified","-")))),"-")</f>
        <v>-</v>
      </c>
      <c r="Y23" s="122"/>
      <c r="Z23" s="2"/>
      <c r="AA23" s="2"/>
      <c r="AB23" s="2"/>
      <c r="AC23" s="2"/>
      <c r="AD23" s="2"/>
      <c r="AE23" s="2"/>
      <c r="AF23" s="2"/>
      <c r="AG23" s="2"/>
      <c r="AH23" s="2"/>
    </row>
    <row r="24" spans="2:34" ht="14.5" x14ac:dyDescent="0.3">
      <c r="B24" s="12">
        <v>5</v>
      </c>
      <c r="C24" s="13" t="str">
        <f t="array" ref="C24">IFERROR(SMALL((SQRT((Primary_Easting-$D$12)^2+(Primary_Northing-$D$13)^2)),B24)/1000,"-")</f>
        <v>-</v>
      </c>
      <c r="D24" s="57" t="str">
        <f t="shared" si="0"/>
        <v>-</v>
      </c>
      <c r="E24" s="12" t="str">
        <f t="array" ref="E24">IFERROR(INDEX(Primary_Substation,MATCH(SMALL((SQRT((Primary_Easting-$D$12)^2+(Primary_Northing-$D$13)^2)),B24),SQRT((Primary_Easting-$D$12)^2+(Primary_Northing-$D$13)^2),0)),"-")</f>
        <v>-</v>
      </c>
      <c r="F24" s="12" t="str">
        <f t="array" ref="F24">IFERROR(INDEX(Primary_Primary_Link,MATCH(SMALL((SQRT((Primary_Easting-$D$12)^2+(Primary_Northing-$D$13)^2)),B24),SQRT((Primary_Easting-$D$12)^2+(Primary_Northing-$D$13)^2),0)),"-")</f>
        <v>-</v>
      </c>
      <c r="G24" s="57" t="str">
        <f t="shared" si="1"/>
        <v>-</v>
      </c>
      <c r="H24" s="12" t="str">
        <f t="array" ref="H24">IFERROR(INDEX(Primary_BSP_Group,MATCH(SMALL((SQRT((Primary_Easting-$D$12)^2+(Primary_Northing-$D$13)^2)),B24),SQRT((Primary_Easting-$D$12)^2+(Primary_Northing-$D$13)^2),0)),"-")</f>
        <v>-</v>
      </c>
      <c r="I24" s="12" t="str">
        <f t="array" ref="I24">IFERROR(INDEX(Primary_BSP_Link,MATCH(SMALL((SQRT((Primary_Easting-$D$12)^2+(Primary_Northing-$D$13)^2)),B24),SQRT((Primary_Easting-$D$12)^2+(Primary_Northing-$D$13)^2),0)),"-")</f>
        <v>-</v>
      </c>
      <c r="J24" s="57" t="str">
        <f t="shared" si="2"/>
        <v>-</v>
      </c>
      <c r="K24" s="12" t="str">
        <f t="array" ref="K24">IFERROR(INDEX(Primary_GSP_Group,MATCH(SMALL((SQRT((Primary_Easting-$D$12)^2+(Primary_Northing-$D$13)^2)),B24),SQRT((Primary_Easting-$D$12)^2+(Primary_Northing-$D$13)^2),0)),"-")</f>
        <v>-</v>
      </c>
      <c r="L24" s="12" t="str">
        <f t="array" ref="L24">IFERROR(INDEX(Primary_GSP_Link,MATCH(SMALL((SQRT((Primary_Easting-$D$12)^2+(Primary_Northing-$D$13)^2)),B24),SQRT((Primary_Easting-$D$12)^2+(Primary_Northing-$D$13)^2),0)),"-")</f>
        <v>-</v>
      </c>
      <c r="M24" s="12" t="str">
        <f t="array" ref="M24">IFERROR(INDEX(Primary_Easting,MATCH(SMALL((SQRT((Primary_Easting-$D$12)^2+(Primary_Northing-$D$13)^2)),B24),SQRT((Primary_Easting-$D$12)^2+(Primary_Northing-$D$13)^2),0)),"-")</f>
        <v>-</v>
      </c>
      <c r="N24" s="12" t="str">
        <f t="array" ref="N24">IFERROR(INDEX(Primary_Northing,MATCH(SMALL((SQRT((Primary_Easting-$D$12)^2+(Primary_Northing-$D$13)^2)),B24),SQRT((Primary_Easting-$D$12)^2+(Primary_Northing-$D$13)^2),0)),"-")</f>
        <v>-</v>
      </c>
      <c r="O24" s="14" t="str">
        <f t="array" ref="O24">IFERROR(INDEX(Primary_Headroom,MATCH(SMALL((SQRT((Primary_Easting-$D$12)^2+(Primary_Northing-$D$13)^2)),B24),SQRT((Primary_Easting-$D$12)^2+(Primary_Northing-$D$13)^2),0),IF($D$15="Demand – Firm", 1, IF($D$15="Demand – N-0", 2,  IF($D$15="Generation – Inverter Based", 3, IF($D$15="Generation – Synchronous (LV)", 4, IF($D$15="Generation – Synchronous (HV)", 5, IF($D$15="Battery Storage", 6, 7))))))),"-")</f>
        <v>-</v>
      </c>
      <c r="P24" s="14" t="e">
        <f>VLOOKUP(E24,'4) Primary Headroom Data'!B7:J382,9,FALSE)</f>
        <v>#N/A</v>
      </c>
      <c r="Q24" s="14" t="e">
        <f t="shared" si="3"/>
        <v>#N/A</v>
      </c>
      <c r="R24" s="67" t="e">
        <f t="shared" si="4"/>
        <v>#N/A</v>
      </c>
      <c r="S24" s="67" t="e">
        <f>IF(Q24=0,1.5,IF(Q24=O24,$D$14/Q24,IF(Q24=P24,IF(D14&gt;Q24,"no", "yes"))))</f>
        <v>#N/A</v>
      </c>
      <c r="T24" s="68" t="e">
        <f t="shared" si="5"/>
        <v>#N/A</v>
      </c>
      <c r="U24" s="37"/>
      <c r="V24" s="68" t="str">
        <f>IFERROR(IF(OR($D$15="Demand – Firm",$D$15="Demand – N-0"),"-",VLOOKUP(J24,'6)Transmission Capacity - App G'!$C$7:$J$23,6,FALSE)),"-")</f>
        <v>-</v>
      </c>
      <c r="W24" s="68" t="str">
        <f>IFERROR(IF(OR($D$15="Demand – Firm",$D$15="Demand – N-0"),"-",VLOOKUP(J24,'6)Transmission Capacity - App G'!$C$7:$L$23,10,FALSE)),"-")</f>
        <v>-</v>
      </c>
      <c r="X24" s="122" t="str">
        <f>IFERROR(IF(OR($D$15="Demand – Firm",$D$15="Demand – N-0"),"-",IF(VLOOKUP(J24,'6)Transmission Capacity - App G'!$C$7:$I$23,7,FALSE)="A","Transmission Headroom Available",IF(VLOOKUP(J24,'6)Transmission Capacity - App G'!$C$7:$I$23,7,FALSE)="B","Modification Application Required",IF(VLOOKUP(J24,'6)Transmission Capacity - App G'!$C$7:$I$23,7,FALSE)="C","Transmission Works Identified","-")))),"-")</f>
        <v>-</v>
      </c>
      <c r="Y24" s="122"/>
      <c r="Z24" s="2"/>
      <c r="AA24" s="2"/>
      <c r="AB24" s="2"/>
      <c r="AC24" s="2"/>
      <c r="AD24" s="2"/>
      <c r="AE24" s="2"/>
      <c r="AF24" s="2"/>
      <c r="AG24" s="2"/>
      <c r="AH24" s="2"/>
    </row>
    <row r="25" spans="2:34" ht="14.5" x14ac:dyDescent="0.3">
      <c r="B25" s="12">
        <v>6</v>
      </c>
      <c r="C25" s="13" t="str">
        <f t="array" ref="C25">IFERROR(SMALL((SQRT((Primary_Easting-$D$12)^2+(Primary_Northing-$D$13)^2)),B25)/1000,"-")</f>
        <v>-</v>
      </c>
      <c r="D25" s="57" t="str">
        <f t="shared" si="0"/>
        <v>-</v>
      </c>
      <c r="E25" s="12" t="str">
        <f t="array" ref="E25">IFERROR(INDEX(Primary_Substation,MATCH(SMALL((SQRT((Primary_Easting-$D$12)^2+(Primary_Northing-$D$13)^2)),B25),SQRT((Primary_Easting-$D$12)^2+(Primary_Northing-$D$13)^2),0)),"-")</f>
        <v>-</v>
      </c>
      <c r="F25" s="12" t="str">
        <f t="array" ref="F25">IFERROR(INDEX(Primary_Primary_Link,MATCH(SMALL((SQRT((Primary_Easting-$D$12)^2+(Primary_Northing-$D$13)^2)),B25),SQRT((Primary_Easting-$D$12)^2+(Primary_Northing-$D$13)^2),0)),"-")</f>
        <v>-</v>
      </c>
      <c r="G25" s="57" t="str">
        <f t="shared" si="1"/>
        <v>-</v>
      </c>
      <c r="H25" s="12" t="str">
        <f t="array" ref="H25">IFERROR(INDEX(Primary_BSP_Group,MATCH(SMALL((SQRT((Primary_Easting-$D$12)^2+(Primary_Northing-$D$13)^2)),B25),SQRT((Primary_Easting-$D$12)^2+(Primary_Northing-$D$13)^2),0)),"-")</f>
        <v>-</v>
      </c>
      <c r="I25" s="12" t="str">
        <f t="array" ref="I25">IFERROR(INDEX(Primary_BSP_Link,MATCH(SMALL((SQRT((Primary_Easting-$D$12)^2+(Primary_Northing-$D$13)^2)),B25),SQRT((Primary_Easting-$D$12)^2+(Primary_Northing-$D$13)^2),0)),"-")</f>
        <v>-</v>
      </c>
      <c r="J25" s="57" t="str">
        <f t="shared" si="2"/>
        <v>-</v>
      </c>
      <c r="K25" s="12" t="str">
        <f t="array" ref="K25">IFERROR(INDEX(Primary_GSP_Group,MATCH(SMALL((SQRT((Primary_Easting-$D$12)^2+(Primary_Northing-$D$13)^2)),B25),SQRT((Primary_Easting-$D$12)^2+(Primary_Northing-$D$13)^2),0)),"-")</f>
        <v>-</v>
      </c>
      <c r="L25" s="12" t="str">
        <f t="array" ref="L25">IFERROR(INDEX(Primary_GSP_Link,MATCH(SMALL((SQRT((Primary_Easting-$D$12)^2+(Primary_Northing-$D$13)^2)),B25),SQRT((Primary_Easting-$D$12)^2+(Primary_Northing-$D$13)^2),0)),"-")</f>
        <v>-</v>
      </c>
      <c r="M25" s="12" t="str">
        <f t="array" ref="M25">IFERROR(INDEX(Primary_Easting,MATCH(SMALL((SQRT((Primary_Easting-$D$12)^2+(Primary_Northing-$D$13)^2)),B25),SQRT((Primary_Easting-$D$12)^2+(Primary_Northing-$D$13)^2),0)),"-")</f>
        <v>-</v>
      </c>
      <c r="N25" s="12" t="str">
        <f t="array" ref="N25">IFERROR(INDEX(Primary_Northing,MATCH(SMALL((SQRT((Primary_Easting-$D$12)^2+(Primary_Northing-$D$13)^2)),B25),SQRT((Primary_Easting-$D$12)^2+(Primary_Northing-$D$13)^2),0)),"-")</f>
        <v>-</v>
      </c>
      <c r="O25" s="14" t="str">
        <f t="array" ref="O25">IFERROR(INDEX(Primary_Headroom,MATCH(SMALL((SQRT((Primary_Easting-$D$12)^2+(Primary_Northing-$D$13)^2)),B25),SQRT((Primary_Easting-$D$12)^2+(Primary_Northing-$D$13)^2),0),IF($D$15="Demand – Firm", 1, IF($D$15="Demand – N-0", 2,  IF($D$15="Generation – Inverter Based", 3, IF($D$15="Generation – Synchronous (LV)", 4, IF($D$15="Generation – Synchronous (HV)", 5, IF($D$15="Battery Storage", 6, 7))))))),"-")</f>
        <v>-</v>
      </c>
      <c r="P25" s="14" t="e">
        <f>VLOOKUP(E25,'4) Primary Headroom Data'!B7:J383,9,FALSE)</f>
        <v>#N/A</v>
      </c>
      <c r="Q25" s="14" t="e">
        <f t="shared" si="3"/>
        <v>#N/A</v>
      </c>
      <c r="R25" s="67" t="e">
        <f t="shared" si="4"/>
        <v>#N/A</v>
      </c>
      <c r="S25" s="67" t="e">
        <f>IF(Q25=0,1.5,IF(Q25=O25,$D$14/Q25,IF(Q25=P25,IF(D14&gt;Q25,"no", "yes"))))</f>
        <v>#N/A</v>
      </c>
      <c r="T25" s="68" t="e">
        <f t="shared" si="5"/>
        <v>#N/A</v>
      </c>
      <c r="U25" s="37"/>
      <c r="V25" s="68" t="str">
        <f>IFERROR(IF(OR($D$15="Demand – Firm",$D$15="Demand – N-0"),"-",VLOOKUP(J25,'6)Transmission Capacity - App G'!$C$7:$J$23,6,FALSE)),"-")</f>
        <v>-</v>
      </c>
      <c r="W25" s="68" t="str">
        <f>IFERROR(IF(OR($D$15="Demand – Firm",$D$15="Demand – N-0"),"-",VLOOKUP(J25,'6)Transmission Capacity - App G'!$C$7:$L$23,10,FALSE)),"-")</f>
        <v>-</v>
      </c>
      <c r="X25" s="122" t="str">
        <f>IFERROR(IF(OR($D$15="Demand – Firm",$D$15="Demand – N-0"),"-",IF(VLOOKUP(J25,'6)Transmission Capacity - App G'!$C$7:$I$23,7,FALSE)="A","Transmission Headroom Available",IF(VLOOKUP(J25,'6)Transmission Capacity - App G'!$C$7:$I$23,7,FALSE)="B","Modification Application Required",IF(VLOOKUP(J25,'6)Transmission Capacity - App G'!$C$7:$I$23,7,FALSE)="C","Transmission Works Identified","-")))),"-")</f>
        <v>-</v>
      </c>
      <c r="Y25" s="122"/>
      <c r="Z25" s="2"/>
      <c r="AA25" s="2"/>
      <c r="AB25" s="2"/>
      <c r="AC25" s="2"/>
      <c r="AD25" s="2"/>
      <c r="AE25" s="2"/>
      <c r="AF25" s="2"/>
      <c r="AG25" s="2"/>
      <c r="AH25" s="2"/>
    </row>
    <row r="26" spans="2:34" ht="14.5" x14ac:dyDescent="0.3">
      <c r="B26" s="12">
        <v>7</v>
      </c>
      <c r="C26" s="13" t="str">
        <f t="array" ref="C26">IFERROR(SMALL((SQRT((Primary_Easting-$D$12)^2+(Primary_Northing-$D$13)^2)),B26)/1000,"-")</f>
        <v>-</v>
      </c>
      <c r="D26" s="57" t="str">
        <f t="shared" si="0"/>
        <v>-</v>
      </c>
      <c r="E26" s="12" t="str">
        <f t="array" ref="E26">IFERROR(INDEX(Primary_Substation,MATCH(SMALL((SQRT((Primary_Easting-$D$12)^2+(Primary_Northing-$D$13)^2)),B26),SQRT((Primary_Easting-$D$12)^2+(Primary_Northing-$D$13)^2),0)),"-")</f>
        <v>-</v>
      </c>
      <c r="F26" s="12" t="str">
        <f t="array" ref="F26">IFERROR(INDEX(Primary_Primary_Link,MATCH(SMALL((SQRT((Primary_Easting-$D$12)^2+(Primary_Northing-$D$13)^2)),B26),SQRT((Primary_Easting-$D$12)^2+(Primary_Northing-$D$13)^2),0)),"-")</f>
        <v>-</v>
      </c>
      <c r="G26" s="57" t="str">
        <f t="shared" si="1"/>
        <v>-</v>
      </c>
      <c r="H26" s="12" t="str">
        <f t="array" ref="H26">IFERROR(INDEX(Primary_BSP_Group,MATCH(SMALL((SQRT((Primary_Easting-$D$12)^2+(Primary_Northing-$D$13)^2)),B26),SQRT((Primary_Easting-$D$12)^2+(Primary_Northing-$D$13)^2),0)),"-")</f>
        <v>-</v>
      </c>
      <c r="I26" s="12" t="str">
        <f t="array" ref="I26">IFERROR(INDEX(Primary_BSP_Link,MATCH(SMALL((SQRT((Primary_Easting-$D$12)^2+(Primary_Northing-$D$13)^2)),B26),SQRT((Primary_Easting-$D$12)^2+(Primary_Northing-$D$13)^2),0)),"-")</f>
        <v>-</v>
      </c>
      <c r="J26" s="57" t="str">
        <f t="shared" si="2"/>
        <v>-</v>
      </c>
      <c r="K26" s="12" t="str">
        <f t="array" ref="K26">IFERROR(INDEX(Primary_GSP_Group,MATCH(SMALL((SQRT((Primary_Easting-$D$12)^2+(Primary_Northing-$D$13)^2)),B26),SQRT((Primary_Easting-$D$12)^2+(Primary_Northing-$D$13)^2),0)),"-")</f>
        <v>-</v>
      </c>
      <c r="L26" s="12" t="str">
        <f t="array" ref="L26">IFERROR(INDEX(Primary_GSP_Link,MATCH(SMALL((SQRT((Primary_Easting-$D$12)^2+(Primary_Northing-$D$13)^2)),B26),SQRT((Primary_Easting-$D$12)^2+(Primary_Northing-$D$13)^2),0)),"-")</f>
        <v>-</v>
      </c>
      <c r="M26" s="12" t="str">
        <f t="array" ref="M26">IFERROR(INDEX(Primary_Easting,MATCH(SMALL((SQRT((Primary_Easting-$D$12)^2+(Primary_Northing-$D$13)^2)),B26),SQRT((Primary_Easting-$D$12)^2+(Primary_Northing-$D$13)^2),0)),"-")</f>
        <v>-</v>
      </c>
      <c r="N26" s="12" t="str">
        <f t="array" ref="N26">IFERROR(INDEX(Primary_Northing,MATCH(SMALL((SQRT((Primary_Easting-$D$12)^2+(Primary_Northing-$D$13)^2)),B26),SQRT((Primary_Easting-$D$12)^2+(Primary_Northing-$D$13)^2),0)),"-")</f>
        <v>-</v>
      </c>
      <c r="O26" s="14" t="str">
        <f t="array" ref="O26">IFERROR(INDEX(Primary_Headroom,MATCH(SMALL((SQRT((Primary_Easting-$D$12)^2+(Primary_Northing-$D$13)^2)),B26),SQRT((Primary_Easting-$D$12)^2+(Primary_Northing-$D$13)^2),0),IF($D$15="Demand – Firm", 1, IF($D$15="Demand – N-0", 2,  IF($D$15="Generation – Inverter Based", 3, IF($D$15="Generation – Synchronous (LV)", 4, IF($D$15="Generation – Synchronous (HV)", 5, IF($D$15="Battery Storage", 6, 7))))))),"-")</f>
        <v>-</v>
      </c>
      <c r="P26" s="14" t="e">
        <f>VLOOKUP(E26,'4) Primary Headroom Data'!B7:J384,9,FALSE)</f>
        <v>#N/A</v>
      </c>
      <c r="Q26" s="14" t="e">
        <f t="shared" si="3"/>
        <v>#N/A</v>
      </c>
      <c r="R26" s="67" t="e">
        <f t="shared" si="4"/>
        <v>#N/A</v>
      </c>
      <c r="S26" s="67" t="e">
        <f>IF(Q26=0,1.5,IF(Q26=O26,$D$14/Q26,IF(Q26=P26,IF(D14&gt;Q26,"no", "yes"))))</f>
        <v>#N/A</v>
      </c>
      <c r="T26" s="68" t="e">
        <f t="shared" si="5"/>
        <v>#N/A</v>
      </c>
      <c r="U26" s="37"/>
      <c r="V26" s="68" t="str">
        <f>IFERROR(IF(OR($D$15="Demand – Firm",$D$15="Demand – N-0"),"-",VLOOKUP(J26,'6)Transmission Capacity - App G'!$C$7:$J$23,6,FALSE)),"-")</f>
        <v>-</v>
      </c>
      <c r="W26" s="68" t="str">
        <f>IFERROR(IF(OR($D$15="Demand – Firm",$D$15="Demand – N-0"),"-",VLOOKUP(J26,'6)Transmission Capacity - App G'!$C$7:$L$23,10,FALSE)),"-")</f>
        <v>-</v>
      </c>
      <c r="X26" s="122" t="str">
        <f>IFERROR(IF(OR($D$15="Demand – Firm",$D$15="Demand – N-0"),"-",IF(VLOOKUP(J26,'6)Transmission Capacity - App G'!$C$7:$I$23,7,FALSE)="A","Transmission Headroom Available",IF(VLOOKUP(J26,'6)Transmission Capacity - App G'!$C$7:$I$23,7,FALSE)="B","Modification Application Required",IF(VLOOKUP(J26,'6)Transmission Capacity - App G'!$C$7:$I$23,7,FALSE)="C","Transmission Works Identified","-")))),"-")</f>
        <v>-</v>
      </c>
      <c r="Y26" s="122"/>
      <c r="Z26" s="2"/>
      <c r="AA26" s="2"/>
      <c r="AB26" s="2"/>
      <c r="AC26" s="2"/>
      <c r="AD26" s="2"/>
      <c r="AE26" s="2"/>
      <c r="AF26" s="2"/>
      <c r="AG26" s="2"/>
      <c r="AH26" s="2"/>
    </row>
    <row r="27" spans="2:34" ht="14.5" x14ac:dyDescent="0.3">
      <c r="B27" s="12">
        <v>8</v>
      </c>
      <c r="C27" s="13" t="str">
        <f t="array" ref="C27">IFERROR(SMALL((SQRT((Primary_Easting-$D$12)^2+(Primary_Northing-$D$13)^2)),B27)/1000,"-")</f>
        <v>-</v>
      </c>
      <c r="D27" s="57" t="str">
        <f t="shared" si="0"/>
        <v>-</v>
      </c>
      <c r="E27" s="12" t="str">
        <f t="array" ref="E27">IFERROR(INDEX(Primary_Substation,MATCH(SMALL((SQRT((Primary_Easting-$D$12)^2+(Primary_Northing-$D$13)^2)),B27),SQRT((Primary_Easting-$D$12)^2+(Primary_Northing-$D$13)^2),0)),"-")</f>
        <v>-</v>
      </c>
      <c r="F27" s="12" t="str">
        <f t="array" ref="F27">IFERROR(INDEX(Primary_Primary_Link,MATCH(SMALL((SQRT((Primary_Easting-$D$12)^2+(Primary_Northing-$D$13)^2)),B27),SQRT((Primary_Easting-$D$12)^2+(Primary_Northing-$D$13)^2),0)),"-")</f>
        <v>-</v>
      </c>
      <c r="G27" s="57" t="str">
        <f t="shared" si="1"/>
        <v>-</v>
      </c>
      <c r="H27" s="12" t="str">
        <f t="array" ref="H27">IFERROR(INDEX(Primary_BSP_Group,MATCH(SMALL((SQRT((Primary_Easting-$D$12)^2+(Primary_Northing-$D$13)^2)),B27),SQRT((Primary_Easting-$D$12)^2+(Primary_Northing-$D$13)^2),0)),"-")</f>
        <v>-</v>
      </c>
      <c r="I27" s="12" t="str">
        <f t="array" ref="I27">IFERROR(INDEX(Primary_BSP_Link,MATCH(SMALL((SQRT((Primary_Easting-$D$12)^2+(Primary_Northing-$D$13)^2)),B27),SQRT((Primary_Easting-$D$12)^2+(Primary_Northing-$D$13)^2),0)),"-")</f>
        <v>-</v>
      </c>
      <c r="J27" s="57" t="str">
        <f t="shared" si="2"/>
        <v>-</v>
      </c>
      <c r="K27" s="12" t="str">
        <f t="array" ref="K27">IFERROR(INDEX(Primary_GSP_Group,MATCH(SMALL((SQRT((Primary_Easting-$D$12)^2+(Primary_Northing-$D$13)^2)),B27),SQRT((Primary_Easting-$D$12)^2+(Primary_Northing-$D$13)^2),0)),"-")</f>
        <v>-</v>
      </c>
      <c r="L27" s="12" t="str">
        <f t="array" ref="L27">IFERROR(INDEX(Primary_GSP_Link,MATCH(SMALL((SQRT((Primary_Easting-$D$12)^2+(Primary_Northing-$D$13)^2)),B27),SQRT((Primary_Easting-$D$12)^2+(Primary_Northing-$D$13)^2),0)),"-")</f>
        <v>-</v>
      </c>
      <c r="M27" s="12" t="str">
        <f t="array" ref="M27">IFERROR(INDEX(Primary_Easting,MATCH(SMALL((SQRT((Primary_Easting-$D$12)^2+(Primary_Northing-$D$13)^2)),B27),SQRT((Primary_Easting-$D$12)^2+(Primary_Northing-$D$13)^2),0)),"-")</f>
        <v>-</v>
      </c>
      <c r="N27" s="12" t="str">
        <f t="array" ref="N27">IFERROR(INDEX(Primary_Northing,MATCH(SMALL((SQRT((Primary_Easting-$D$12)^2+(Primary_Northing-$D$13)^2)),B27),SQRT((Primary_Easting-$D$12)^2+(Primary_Northing-$D$13)^2),0)),"-")</f>
        <v>-</v>
      </c>
      <c r="O27" s="14" t="str">
        <f t="array" ref="O27">IFERROR(INDEX(Primary_Headroom,MATCH(SMALL((SQRT((Primary_Easting-$D$12)^2+(Primary_Northing-$D$13)^2)),B27),SQRT((Primary_Easting-$D$12)^2+(Primary_Northing-$D$13)^2),0),IF($D$15="Demand – Firm", 1, IF($D$15="Demand – N-0", 2,  IF($D$15="Generation – Inverter Based", 3, IF($D$15="Generation – Synchronous (LV)", 4, IF($D$15="Generation – Synchronous (HV)", 5, IF($D$15="Battery Storage", 6, 7))))))),"-")</f>
        <v>-</v>
      </c>
      <c r="P27" s="14" t="e">
        <f>VLOOKUP(E27,'4) Primary Headroom Data'!B7:J385,9,FALSE)</f>
        <v>#N/A</v>
      </c>
      <c r="Q27" s="14" t="e">
        <f t="shared" si="3"/>
        <v>#N/A</v>
      </c>
      <c r="R27" s="67" t="e">
        <f t="shared" si="4"/>
        <v>#N/A</v>
      </c>
      <c r="S27" s="67" t="e">
        <f>IF(Q27=0,1.5,IF(Q27=O27,$D$14/Q27,IF(Q27=P27,IF(D14&gt;Q27,"no", "yes"))))</f>
        <v>#N/A</v>
      </c>
      <c r="T27" s="68" t="e">
        <f t="shared" si="5"/>
        <v>#N/A</v>
      </c>
      <c r="U27" s="37"/>
      <c r="V27" s="68" t="str">
        <f>IFERROR(IF(OR($D$15="Demand – Firm",$D$15="Demand – N-0"),"-",VLOOKUP(J27,'6)Transmission Capacity - App G'!$C$7:$J$23,6,FALSE)),"-")</f>
        <v>-</v>
      </c>
      <c r="W27" s="68" t="str">
        <f>IFERROR(IF(OR($D$15="Demand – Firm",$D$15="Demand – N-0"),"-",VLOOKUP(J27,'6)Transmission Capacity - App G'!$C$7:$L$23,10,FALSE)),"-")</f>
        <v>-</v>
      </c>
      <c r="X27" s="122" t="str">
        <f>IFERROR(IF(OR($D$15="Demand – Firm",$D$15="Demand – N-0"),"-",IF(VLOOKUP(J27,'6)Transmission Capacity - App G'!$C$7:$I$23,7,FALSE)="A","Transmission Headroom Available",IF(VLOOKUP(J27,'6)Transmission Capacity - App G'!$C$7:$I$23,7,FALSE)="B","Modification Application Required",IF(VLOOKUP(J27,'6)Transmission Capacity - App G'!$C$7:$I$23,7,FALSE)="C","Transmission Works Identified","-")))),"-")</f>
        <v>-</v>
      </c>
      <c r="Y27" s="122"/>
      <c r="Z27" s="2"/>
      <c r="AA27" s="2"/>
      <c r="AB27" s="2"/>
      <c r="AC27" s="2"/>
      <c r="AD27" s="2"/>
      <c r="AE27" s="2"/>
      <c r="AF27" s="2"/>
      <c r="AG27" s="2"/>
      <c r="AH27" s="2"/>
    </row>
    <row r="28" spans="2:34" ht="14.5" x14ac:dyDescent="0.3">
      <c r="B28" s="12">
        <v>9</v>
      </c>
      <c r="C28" s="13" t="str">
        <f t="array" ref="C28">IFERROR(SMALL((SQRT((Primary_Easting-$D$12)^2+(Primary_Northing-$D$13)^2)),B28)/1000,"-")</f>
        <v>-</v>
      </c>
      <c r="D28" s="57" t="str">
        <f t="shared" si="0"/>
        <v>-</v>
      </c>
      <c r="E28" s="12" t="str">
        <f t="array" ref="E28">IFERROR(INDEX(Primary_Substation,MATCH(SMALL((SQRT((Primary_Easting-$D$12)^2+(Primary_Northing-$D$13)^2)),B28),SQRT((Primary_Easting-$D$12)^2+(Primary_Northing-$D$13)^2),0)),"-")</f>
        <v>-</v>
      </c>
      <c r="F28" s="12" t="str">
        <f t="array" ref="F28">IFERROR(INDEX(Primary_Primary_Link,MATCH(SMALL((SQRT((Primary_Easting-$D$12)^2+(Primary_Northing-$D$13)^2)),B28),SQRT((Primary_Easting-$D$12)^2+(Primary_Northing-$D$13)^2),0)),"-")</f>
        <v>-</v>
      </c>
      <c r="G28" s="57" t="str">
        <f t="shared" si="1"/>
        <v>-</v>
      </c>
      <c r="H28" s="12" t="str">
        <f t="array" ref="H28">IFERROR(INDEX(Primary_BSP_Group,MATCH(SMALL((SQRT((Primary_Easting-$D$12)^2+(Primary_Northing-$D$13)^2)),B28),SQRT((Primary_Easting-$D$12)^2+(Primary_Northing-$D$13)^2),0)),"-")</f>
        <v>-</v>
      </c>
      <c r="I28" s="12" t="str">
        <f t="array" ref="I28">IFERROR(INDEX(Primary_BSP_Link,MATCH(SMALL((SQRT((Primary_Easting-$D$12)^2+(Primary_Northing-$D$13)^2)),B28),SQRT((Primary_Easting-$D$12)^2+(Primary_Northing-$D$13)^2),0)),"-")</f>
        <v>-</v>
      </c>
      <c r="J28" s="57" t="str">
        <f t="shared" si="2"/>
        <v>-</v>
      </c>
      <c r="K28" s="12" t="str">
        <f t="array" ref="K28">IFERROR(INDEX(Primary_GSP_Group,MATCH(SMALL((SQRT((Primary_Easting-$D$12)^2+(Primary_Northing-$D$13)^2)),B28),SQRT((Primary_Easting-$D$12)^2+(Primary_Northing-$D$13)^2),0)),"-")</f>
        <v>-</v>
      </c>
      <c r="L28" s="12" t="str">
        <f t="array" ref="L28">IFERROR(INDEX(Primary_GSP_Link,MATCH(SMALL((SQRT((Primary_Easting-$D$12)^2+(Primary_Northing-$D$13)^2)),B28),SQRT((Primary_Easting-$D$12)^2+(Primary_Northing-$D$13)^2),0)),"-")</f>
        <v>-</v>
      </c>
      <c r="M28" s="12" t="str">
        <f t="array" ref="M28">IFERROR(INDEX(Primary_Easting,MATCH(SMALL((SQRT((Primary_Easting-$D$12)^2+(Primary_Northing-$D$13)^2)),B28),SQRT((Primary_Easting-$D$12)^2+(Primary_Northing-$D$13)^2),0)),"-")</f>
        <v>-</v>
      </c>
      <c r="N28" s="12" t="str">
        <f t="array" ref="N28">IFERROR(INDEX(Primary_Northing,MATCH(SMALL((SQRT((Primary_Easting-$D$12)^2+(Primary_Northing-$D$13)^2)),B28),SQRT((Primary_Easting-$D$12)^2+(Primary_Northing-$D$13)^2),0)),"-")</f>
        <v>-</v>
      </c>
      <c r="O28" s="14" t="str">
        <f t="array" ref="O28">IFERROR(INDEX(Primary_Headroom,MATCH(SMALL((SQRT((Primary_Easting-$D$12)^2+(Primary_Northing-$D$13)^2)),B28),SQRT((Primary_Easting-$D$12)^2+(Primary_Northing-$D$13)^2),0),IF($D$15="Demand – Firm", 1, IF($D$15="Demand – N-0", 2,  IF($D$15="Generation – Inverter Based", 3, IF($D$15="Generation – Synchronous (LV)", 4, IF($D$15="Generation – Synchronous (HV)", 5, IF($D$15="Battery Storage", 6, 7))))))),"-")</f>
        <v>-</v>
      </c>
      <c r="P28" s="14" t="e">
        <f>VLOOKUP(E28,'4) Primary Headroom Data'!B7:J386,9,FALSE)</f>
        <v>#N/A</v>
      </c>
      <c r="Q28" s="14" t="e">
        <f t="shared" si="3"/>
        <v>#N/A</v>
      </c>
      <c r="R28" s="67" t="e">
        <f t="shared" si="4"/>
        <v>#N/A</v>
      </c>
      <c r="S28" s="67" t="e">
        <f>IF(Q28=0,1.5,IF(Q28=O28,$D$14/Q28,IF(Q28=P28,IF(D14&gt;Q28,"no", "yes"))))</f>
        <v>#N/A</v>
      </c>
      <c r="T28" s="68" t="e">
        <f t="shared" si="5"/>
        <v>#N/A</v>
      </c>
      <c r="U28" s="37"/>
      <c r="V28" s="68" t="str">
        <f>IFERROR(IF(OR($D$15="Demand – Firm",$D$15="Demand – N-0"),"-",VLOOKUP(J28,'6)Transmission Capacity - App G'!$C$7:$J$23,6,FALSE)),"-")</f>
        <v>-</v>
      </c>
      <c r="W28" s="68" t="str">
        <f>IFERROR(IF(OR($D$15="Demand – Firm",$D$15="Demand – N-0"),"-",VLOOKUP(J28,'6)Transmission Capacity - App G'!$C$7:$L$23,10,FALSE)),"-")</f>
        <v>-</v>
      </c>
      <c r="X28" s="122" t="str">
        <f>IFERROR(IF(OR($D$15="Demand – Firm",$D$15="Demand – N-0"),"-",IF(VLOOKUP(J28,'6)Transmission Capacity - App G'!$C$7:$I$23,7,FALSE)="A","Transmission Headroom Available",IF(VLOOKUP(J28,'6)Transmission Capacity - App G'!$C$7:$I$23,7,FALSE)="B","Modification Application Required",IF(VLOOKUP(J28,'6)Transmission Capacity - App G'!$C$7:$I$23,7,FALSE)="C","Transmission Works Identified","-")))),"-")</f>
        <v>-</v>
      </c>
      <c r="Y28" s="122"/>
      <c r="Z28" s="2"/>
      <c r="AA28" s="2"/>
      <c r="AB28" s="2"/>
      <c r="AC28" s="2"/>
      <c r="AD28" s="2"/>
      <c r="AE28" s="2"/>
      <c r="AF28" s="2"/>
      <c r="AG28" s="2"/>
      <c r="AH28" s="2"/>
    </row>
    <row r="29" spans="2:34" ht="14.5" x14ac:dyDescent="0.3">
      <c r="B29" s="12">
        <v>10</v>
      </c>
      <c r="C29" s="13" t="str">
        <f t="array" ref="C29">IFERROR(SMALL((SQRT((Primary_Easting-$D$12)^2+(Primary_Northing-$D$13)^2)),B29)/1000,"-")</f>
        <v>-</v>
      </c>
      <c r="D29" s="57" t="str">
        <f t="shared" si="0"/>
        <v>-</v>
      </c>
      <c r="E29" s="12" t="str">
        <f t="array" ref="E29">IFERROR(INDEX(Primary_Substation,MATCH(SMALL((SQRT((Primary_Easting-$D$12)^2+(Primary_Northing-$D$13)^2)),B29),SQRT((Primary_Easting-$D$12)^2+(Primary_Northing-$D$13)^2),0)),"-")</f>
        <v>-</v>
      </c>
      <c r="F29" s="12" t="str">
        <f t="array" ref="F29">IFERROR(INDEX(Primary_Primary_Link,MATCH(SMALL((SQRT((Primary_Easting-$D$12)^2+(Primary_Northing-$D$13)^2)),B29),SQRT((Primary_Easting-$D$12)^2+(Primary_Northing-$D$13)^2),0)),"-")</f>
        <v>-</v>
      </c>
      <c r="G29" s="57" t="str">
        <f t="shared" si="1"/>
        <v>-</v>
      </c>
      <c r="H29" s="12" t="str">
        <f t="array" ref="H29">IFERROR(INDEX(Primary_BSP_Group,MATCH(SMALL((SQRT((Primary_Easting-$D$12)^2+(Primary_Northing-$D$13)^2)),B29),SQRT((Primary_Easting-$D$12)^2+(Primary_Northing-$D$13)^2),0)),"-")</f>
        <v>-</v>
      </c>
      <c r="I29" s="12" t="str">
        <f t="array" ref="I29">IFERROR(INDEX(Primary_BSP_Link,MATCH(SMALL((SQRT((Primary_Easting-$D$12)^2+(Primary_Northing-$D$13)^2)),B29),SQRT((Primary_Easting-$D$12)^2+(Primary_Northing-$D$13)^2),0)),"-")</f>
        <v>-</v>
      </c>
      <c r="J29" s="57" t="str">
        <f t="shared" si="2"/>
        <v>-</v>
      </c>
      <c r="K29" s="12" t="str">
        <f t="array" ref="K29">IFERROR(INDEX(Primary_GSP_Group,MATCH(SMALL((SQRT((Primary_Easting-$D$12)^2+(Primary_Northing-$D$13)^2)),B29),SQRT((Primary_Easting-$D$12)^2+(Primary_Northing-$D$13)^2),0)),"-")</f>
        <v>-</v>
      </c>
      <c r="L29" s="12" t="str">
        <f t="array" ref="L29">IFERROR(INDEX(Primary_GSP_Link,MATCH(SMALL((SQRT((Primary_Easting-$D$12)^2+(Primary_Northing-$D$13)^2)),B29),SQRT((Primary_Easting-$D$12)^2+(Primary_Northing-$D$13)^2),0)),"-")</f>
        <v>-</v>
      </c>
      <c r="M29" s="12" t="str">
        <f t="array" ref="M29">IFERROR(INDEX(Primary_Easting,MATCH(SMALL((SQRT((Primary_Easting-$D$12)^2+(Primary_Northing-$D$13)^2)),B29),SQRT((Primary_Easting-$D$12)^2+(Primary_Northing-$D$13)^2),0)),"-")</f>
        <v>-</v>
      </c>
      <c r="N29" s="12" t="str">
        <f t="array" ref="N29">IFERROR(INDEX(Primary_Northing,MATCH(SMALL((SQRT((Primary_Easting-$D$12)^2+(Primary_Northing-$D$13)^2)),B29),SQRT((Primary_Easting-$D$12)^2+(Primary_Northing-$D$13)^2),0)),"-")</f>
        <v>-</v>
      </c>
      <c r="O29" s="14" t="str">
        <f t="array" ref="O29">IFERROR(INDEX(Primary_Headroom,MATCH(SMALL((SQRT((Primary_Easting-$D$12)^2+(Primary_Northing-$D$13)^2)),B29),SQRT((Primary_Easting-$D$12)^2+(Primary_Northing-$D$13)^2),0),IF($D$15="Demand – Firm", 1, IF($D$15="Demand – N-0", 2,  IF($D$15="Generation – Inverter Based", 3, IF($D$15="Generation – Synchronous (LV)", 4, IF($D$15="Generation – Synchronous (HV)", 5, IF($D$15="Battery Storage", 6, 7))))))),"-")</f>
        <v>-</v>
      </c>
      <c r="P29" s="14" t="e">
        <f>VLOOKUP(E29,'4) Primary Headroom Data'!B7:J387,9,FALSE)</f>
        <v>#N/A</v>
      </c>
      <c r="Q29" s="14" t="e">
        <f t="shared" si="3"/>
        <v>#N/A</v>
      </c>
      <c r="R29" s="67" t="e">
        <f t="shared" si="4"/>
        <v>#N/A</v>
      </c>
      <c r="S29" s="67" t="e">
        <f>IF(Q29=0,1.5,IF(Q29=O29,$D$14/Q29,IF(Q29=P29,IF(D14&gt;Q29,"no", "yes"))))</f>
        <v>#N/A</v>
      </c>
      <c r="T29" s="68" t="e">
        <f t="shared" si="5"/>
        <v>#N/A</v>
      </c>
      <c r="U29" s="37"/>
      <c r="V29" s="68" t="str">
        <f>IFERROR(IF(OR($D$15="Demand – Firm",$D$15="Demand – N-0"),"-",VLOOKUP(J29,'6)Transmission Capacity - App G'!$C$7:$J$23,6,FALSE)),"-")</f>
        <v>-</v>
      </c>
      <c r="W29" s="68" t="str">
        <f>IFERROR(IF(OR($D$15="Demand – Firm",$D$15="Demand – N-0"),"-",VLOOKUP(J29,'6)Transmission Capacity - App G'!$C$7:$L$23,10,FALSE)),"-")</f>
        <v>-</v>
      </c>
      <c r="X29" s="122" t="str">
        <f>IFERROR(IF(OR($D$15="Demand – Firm",$D$15="Demand – N-0"),"-",IF(VLOOKUP(J29,'6)Transmission Capacity - App G'!$C$7:$I$23,7,FALSE)="A","Transmission Headroom Available",IF(VLOOKUP(J29,'6)Transmission Capacity - App G'!$C$7:$I$23,7,FALSE)="B","Modification Application Required",IF(VLOOKUP(J29,'6)Transmission Capacity - App G'!$C$7:$I$23,7,FALSE)="C","Transmission Works Identified","-")))),"-")</f>
        <v>-</v>
      </c>
      <c r="Y29" s="122"/>
      <c r="Z29" s="2"/>
      <c r="AA29" s="2"/>
      <c r="AB29" s="2"/>
      <c r="AC29" s="2"/>
      <c r="AD29" s="2"/>
      <c r="AE29" s="2"/>
      <c r="AF29" s="2"/>
      <c r="AG29" s="2"/>
      <c r="AH29" s="2"/>
    </row>
    <row r="30" spans="2:34" ht="14.5" x14ac:dyDescent="0.3">
      <c r="U30" s="37"/>
      <c r="V30" s="37"/>
      <c r="W30" s="37"/>
      <c r="Z30" s="2"/>
      <c r="AA30" s="2"/>
      <c r="AB30" s="2"/>
      <c r="AC30" s="2"/>
      <c r="AD30" s="2"/>
      <c r="AE30" s="2"/>
      <c r="AF30" s="2"/>
      <c r="AG30" s="2"/>
      <c r="AH30" s="2"/>
    </row>
    <row r="32" spans="2:34" ht="23.5" x14ac:dyDescent="0.3">
      <c r="B32" s="124" t="s">
        <v>465</v>
      </c>
      <c r="C32" s="125"/>
      <c r="D32" s="125"/>
      <c r="E32" s="125"/>
      <c r="F32" s="125"/>
      <c r="G32" s="125"/>
      <c r="H32" s="125"/>
      <c r="I32" s="125"/>
      <c r="J32" s="125"/>
      <c r="K32" s="125"/>
      <c r="L32" s="125"/>
      <c r="M32" s="125"/>
      <c r="N32" s="125"/>
      <c r="O32" s="125"/>
      <c r="P32" s="125"/>
      <c r="Q32" s="125"/>
      <c r="R32" s="125"/>
      <c r="S32" s="125"/>
      <c r="T32" s="125"/>
      <c r="U32" s="125"/>
      <c r="V32" s="125"/>
      <c r="W32" s="125"/>
      <c r="X32" s="126"/>
      <c r="Y32" s="69"/>
    </row>
    <row r="33" spans="2:25" ht="15" customHeight="1" x14ac:dyDescent="0.35">
      <c r="B33" s="123" t="s">
        <v>454</v>
      </c>
      <c r="C33" s="123"/>
      <c r="D33" s="123"/>
      <c r="E33" s="51"/>
      <c r="F33" s="51"/>
      <c r="G33" s="33" t="s">
        <v>455</v>
      </c>
      <c r="H33" s="33"/>
      <c r="I33" s="33"/>
      <c r="J33" s="33"/>
      <c r="K33" s="33"/>
      <c r="L33" s="33"/>
      <c r="M33" s="33"/>
      <c r="N33" s="33"/>
      <c r="O33" s="33"/>
      <c r="P33" s="33"/>
      <c r="Q33" s="33"/>
      <c r="R33" s="33"/>
      <c r="S33" s="33"/>
      <c r="T33" s="33"/>
      <c r="U33" s="33"/>
      <c r="V33" s="33"/>
      <c r="W33" s="33"/>
      <c r="X33" s="34"/>
      <c r="Y33" s="70"/>
    </row>
    <row r="34" spans="2:25" ht="15" customHeight="1" x14ac:dyDescent="0.35">
      <c r="B34" s="123" t="s">
        <v>449</v>
      </c>
      <c r="C34" s="123"/>
      <c r="D34" s="123"/>
      <c r="E34" s="51"/>
      <c r="F34" s="51"/>
      <c r="G34" s="33" t="s">
        <v>485</v>
      </c>
      <c r="H34" s="33"/>
      <c r="I34" s="33"/>
      <c r="J34" s="33"/>
      <c r="K34" s="33"/>
      <c r="L34" s="33"/>
      <c r="M34" s="33"/>
      <c r="N34" s="33"/>
      <c r="O34" s="33"/>
      <c r="P34" s="33"/>
      <c r="Q34" s="33"/>
      <c r="R34" s="33"/>
      <c r="S34" s="33"/>
      <c r="T34" s="33"/>
      <c r="U34" s="33"/>
      <c r="V34" s="33"/>
      <c r="W34" s="33"/>
      <c r="X34" s="34"/>
      <c r="Y34" s="70"/>
    </row>
    <row r="35" spans="2:25" ht="15" customHeight="1" x14ac:dyDescent="0.35">
      <c r="B35" s="123" t="s">
        <v>450</v>
      </c>
      <c r="C35" s="123"/>
      <c r="D35" s="123"/>
      <c r="E35" s="51"/>
      <c r="F35" s="51"/>
      <c r="G35" s="33" t="s">
        <v>456</v>
      </c>
      <c r="H35" s="33"/>
      <c r="I35" s="33"/>
      <c r="J35" s="33"/>
      <c r="K35" s="33"/>
      <c r="L35" s="33"/>
      <c r="M35" s="33"/>
      <c r="N35" s="33"/>
      <c r="O35" s="33"/>
      <c r="P35" s="33"/>
      <c r="Q35" s="33"/>
      <c r="R35" s="33"/>
      <c r="S35" s="33"/>
      <c r="T35" s="33"/>
      <c r="U35" s="33"/>
      <c r="V35" s="33"/>
      <c r="W35" s="33"/>
      <c r="X35" s="34"/>
      <c r="Y35" s="70"/>
    </row>
    <row r="36" spans="2:25" ht="15" customHeight="1" x14ac:dyDescent="0.35">
      <c r="B36" s="123" t="s">
        <v>451</v>
      </c>
      <c r="C36" s="123"/>
      <c r="D36" s="123"/>
      <c r="E36" s="51"/>
      <c r="F36" s="51"/>
      <c r="G36" s="33" t="s">
        <v>457</v>
      </c>
      <c r="H36" s="33"/>
      <c r="I36" s="33"/>
      <c r="J36" s="33"/>
      <c r="K36" s="33"/>
      <c r="L36" s="33"/>
      <c r="M36" s="33"/>
      <c r="N36" s="33"/>
      <c r="O36" s="33"/>
      <c r="P36" s="33"/>
      <c r="Q36" s="33"/>
      <c r="R36" s="33"/>
      <c r="S36" s="33"/>
      <c r="T36" s="33"/>
      <c r="U36" s="33"/>
      <c r="V36" s="33"/>
      <c r="W36" s="33"/>
      <c r="X36" s="34"/>
      <c r="Y36" s="70"/>
    </row>
    <row r="37" spans="2:25" ht="15" customHeight="1" x14ac:dyDescent="0.35">
      <c r="B37" s="123" t="s">
        <v>452</v>
      </c>
      <c r="C37" s="123"/>
      <c r="D37" s="123"/>
      <c r="E37" s="51"/>
      <c r="F37" s="51"/>
      <c r="G37" s="33" t="s">
        <v>486</v>
      </c>
      <c r="H37" s="33"/>
      <c r="I37" s="33"/>
      <c r="J37" s="33"/>
      <c r="K37" s="33"/>
      <c r="L37" s="33"/>
      <c r="M37" s="33"/>
      <c r="N37" s="33"/>
      <c r="O37" s="33"/>
      <c r="P37" s="33"/>
      <c r="Q37" s="33"/>
      <c r="R37" s="33"/>
      <c r="S37" s="33"/>
      <c r="T37" s="33"/>
      <c r="U37" s="33"/>
      <c r="V37" s="33"/>
      <c r="W37" s="33"/>
      <c r="X37" s="34"/>
      <c r="Y37" s="70"/>
    </row>
    <row r="38" spans="2:25" ht="15.75" customHeight="1" x14ac:dyDescent="0.35">
      <c r="B38" s="123" t="s">
        <v>453</v>
      </c>
      <c r="C38" s="123"/>
      <c r="D38" s="123"/>
      <c r="E38" s="52"/>
      <c r="F38" s="52"/>
      <c r="G38" s="35" t="s">
        <v>487</v>
      </c>
      <c r="H38" s="35"/>
      <c r="I38" s="35"/>
      <c r="J38" s="35"/>
      <c r="K38" s="35"/>
      <c r="L38" s="35"/>
      <c r="M38" s="35"/>
      <c r="N38" s="35"/>
      <c r="O38" s="35"/>
      <c r="P38" s="35"/>
      <c r="Q38" s="35"/>
      <c r="R38" s="35"/>
      <c r="S38" s="35"/>
      <c r="T38" s="35"/>
      <c r="U38" s="35"/>
      <c r="V38" s="35"/>
      <c r="W38" s="35"/>
      <c r="X38" s="36"/>
      <c r="Y38" s="70"/>
    </row>
  </sheetData>
  <sheetProtection algorithmName="SHA-512" hashValue="6ikaUln7iEslelnqjWeg5VIuy5nYJja0G/flktWJqF/EmsEctjpoNkf/NHPPZ/LMrxAwM7uXGhFPs06NxbWM7g==" saltValue="nvEWyBttCbNS5SlsPSReOg==" spinCount="100000" sheet="1" objects="1" scenarios="1"/>
  <mergeCells count="45">
    <mergeCell ref="X25:Y25"/>
    <mergeCell ref="X26:Y26"/>
    <mergeCell ref="X27:Y27"/>
    <mergeCell ref="X28:Y28"/>
    <mergeCell ref="X29:Y29"/>
    <mergeCell ref="V11:Y11"/>
    <mergeCell ref="W12:X12"/>
    <mergeCell ref="B4:Y4"/>
    <mergeCell ref="B5:Y9"/>
    <mergeCell ref="D15:G15"/>
    <mergeCell ref="W13:X13"/>
    <mergeCell ref="D13:G13"/>
    <mergeCell ref="D12:G12"/>
    <mergeCell ref="D14:G14"/>
    <mergeCell ref="J12:T15"/>
    <mergeCell ref="B11:T11"/>
    <mergeCell ref="B38:D38"/>
    <mergeCell ref="B32:X32"/>
    <mergeCell ref="B33:D33"/>
    <mergeCell ref="B34:D34"/>
    <mergeCell ref="B35:D35"/>
    <mergeCell ref="B36:D36"/>
    <mergeCell ref="B37:D37"/>
    <mergeCell ref="X22:Y22"/>
    <mergeCell ref="X23:Y23"/>
    <mergeCell ref="X24:Y24"/>
    <mergeCell ref="C18:C19"/>
    <mergeCell ref="D18:D19"/>
    <mergeCell ref="G18:G19"/>
    <mergeCell ref="J18:J19"/>
    <mergeCell ref="O18:O19"/>
    <mergeCell ref="M18:N18"/>
    <mergeCell ref="R18:R19"/>
    <mergeCell ref="W18:W19"/>
    <mergeCell ref="V18:V19"/>
    <mergeCell ref="X20:Y20"/>
    <mergeCell ref="X21:Y21"/>
    <mergeCell ref="B17:T17"/>
    <mergeCell ref="X18:Y19"/>
    <mergeCell ref="V17:Y17"/>
    <mergeCell ref="B18:B19"/>
    <mergeCell ref="T18:T19"/>
    <mergeCell ref="Q18:Q19"/>
    <mergeCell ref="P18:P19"/>
    <mergeCell ref="S18:S19"/>
  </mergeCells>
  <conditionalFormatting sqref="D12:F15">
    <cfRule type="cellIs" dxfId="13" priority="1" operator="equal">
      <formula>"Enter Data"</formula>
    </cfRule>
  </conditionalFormatting>
  <conditionalFormatting sqref="O20:Q29">
    <cfRule type="cellIs" dxfId="12" priority="16" operator="greaterThan">
      <formula>1000000</formula>
    </cfRule>
  </conditionalFormatting>
  <conditionalFormatting sqref="R20:S29">
    <cfRule type="cellIs" dxfId="11" priority="6" operator="greaterThan">
      <formula>15000</formula>
    </cfRule>
    <cfRule type="cellIs" dxfId="10" priority="18" operator="greaterThan">
      <formula>1.01</formula>
    </cfRule>
    <cfRule type="cellIs" dxfId="9" priority="19" operator="greaterThan">
      <formula>0.9</formula>
    </cfRule>
    <cfRule type="cellIs" dxfId="8" priority="20" operator="lessThan">
      <formula>0.95</formula>
    </cfRule>
  </conditionalFormatting>
  <conditionalFormatting sqref="S20:S29">
    <cfRule type="containsText" dxfId="7" priority="4" stopIfTrue="1" operator="containsText" text="no">
      <formula>NOT(ISERROR(SEARCH("no",S20)))</formula>
    </cfRule>
    <cfRule type="containsText" dxfId="6" priority="5" stopIfTrue="1" operator="containsText" text="yes">
      <formula>NOT(ISERROR(SEARCH("yes",S20)))</formula>
    </cfRule>
  </conditionalFormatting>
  <dataValidations count="1">
    <dataValidation type="list" allowBlank="1" showInputMessage="1" showErrorMessage="1" sqref="D15:F15" xr:uid="{00000000-0002-0000-0100-000000000000}">
      <formula1>"Demand – Firm, Demand – N-0, Generation – Synchronous (LV), Generation – Synchronous (HV), Generation – Inverter Based, Battery Storage, Enter Data"</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499984740745262"/>
  </sheetPr>
  <dimension ref="B1:U39"/>
  <sheetViews>
    <sheetView zoomScale="80" zoomScaleNormal="80" workbookViewId="0">
      <selection activeCell="D16" sqref="D16:G16"/>
    </sheetView>
  </sheetViews>
  <sheetFormatPr defaultColWidth="9.1796875" defaultRowHeight="13" x14ac:dyDescent="0.3"/>
  <cols>
    <col min="1" max="1" width="2.1796875" style="1" customWidth="1"/>
    <col min="2" max="2" width="5.1796875" style="1" customWidth="1"/>
    <col min="3" max="3" width="17.1796875" style="1" bestFit="1" customWidth="1"/>
    <col min="4" max="4" width="20.1796875" style="1" customWidth="1"/>
    <col min="5" max="6" width="20.1796875" style="1" hidden="1" customWidth="1"/>
    <col min="7" max="7" width="17.453125" style="1" customWidth="1"/>
    <col min="8" max="9" width="17.453125" style="1" hidden="1" customWidth="1"/>
    <col min="10" max="11" width="16" style="1" customWidth="1"/>
    <col min="12" max="12" width="14.81640625" style="1" customWidth="1"/>
    <col min="13" max="14" width="16" style="1" customWidth="1"/>
    <col min="15" max="15" width="3.1796875" style="1" customWidth="1"/>
    <col min="16" max="16" width="19" style="1" customWidth="1"/>
    <col min="17" max="17" width="15.81640625" style="1" customWidth="1"/>
    <col min="18" max="18" width="31.81640625" style="1" customWidth="1"/>
    <col min="19" max="19" width="3.1796875" style="1" customWidth="1"/>
    <col min="20" max="20" width="15.1796875" style="1" customWidth="1"/>
    <col min="21" max="21" width="33.453125" style="1" bestFit="1" customWidth="1"/>
    <col min="22" max="22" width="98.54296875" style="1" bestFit="1" customWidth="1"/>
    <col min="23" max="16384" width="9.1796875" style="1"/>
  </cols>
  <sheetData>
    <row r="1" spans="2:18" ht="14.25" customHeight="1" x14ac:dyDescent="0.3"/>
    <row r="2" spans="2:18" ht="99.75" customHeight="1" x14ac:dyDescent="0.6">
      <c r="J2" s="3"/>
      <c r="K2" s="3"/>
    </row>
    <row r="3" spans="2:18" ht="14.25" customHeight="1" x14ac:dyDescent="0.3"/>
    <row r="4" spans="2:18" ht="23.5" x14ac:dyDescent="0.3">
      <c r="B4" s="130" t="s">
        <v>471</v>
      </c>
      <c r="C4" s="131"/>
      <c r="D4" s="131"/>
      <c r="E4" s="131"/>
      <c r="F4" s="131"/>
      <c r="G4" s="131"/>
      <c r="H4" s="131"/>
      <c r="I4" s="131"/>
      <c r="J4" s="131"/>
      <c r="K4" s="131"/>
      <c r="L4" s="131"/>
      <c r="M4" s="131"/>
      <c r="N4" s="131"/>
      <c r="O4" s="131"/>
      <c r="P4" s="131"/>
      <c r="Q4" s="131"/>
      <c r="R4" s="131"/>
    </row>
    <row r="5" spans="2:18" ht="4.5" customHeight="1" x14ac:dyDescent="0.3">
      <c r="B5" s="159" t="s">
        <v>460</v>
      </c>
      <c r="C5" s="159"/>
      <c r="D5" s="159"/>
      <c r="E5" s="159"/>
      <c r="F5" s="159"/>
      <c r="G5" s="159"/>
      <c r="H5" s="159"/>
      <c r="I5" s="159"/>
      <c r="J5" s="159"/>
      <c r="K5" s="159"/>
      <c r="L5" s="159"/>
      <c r="M5" s="159"/>
      <c r="N5" s="159"/>
      <c r="O5" s="159"/>
      <c r="P5" s="159"/>
      <c r="Q5" s="159"/>
      <c r="R5" s="159"/>
    </row>
    <row r="6" spans="2:18" x14ac:dyDescent="0.3">
      <c r="B6" s="159"/>
      <c r="C6" s="159"/>
      <c r="D6" s="159"/>
      <c r="E6" s="159"/>
      <c r="F6" s="159"/>
      <c r="G6" s="159"/>
      <c r="H6" s="159"/>
      <c r="I6" s="159"/>
      <c r="J6" s="159"/>
      <c r="K6" s="159"/>
      <c r="L6" s="159"/>
      <c r="M6" s="159"/>
      <c r="N6" s="159"/>
      <c r="O6" s="159"/>
      <c r="P6" s="159"/>
      <c r="Q6" s="159"/>
      <c r="R6" s="159"/>
    </row>
    <row r="7" spans="2:18" x14ac:dyDescent="0.3">
      <c r="B7" s="159"/>
      <c r="C7" s="159"/>
      <c r="D7" s="159"/>
      <c r="E7" s="159"/>
      <c r="F7" s="159"/>
      <c r="G7" s="159"/>
      <c r="H7" s="159"/>
      <c r="I7" s="159"/>
      <c r="J7" s="159"/>
      <c r="K7" s="159"/>
      <c r="L7" s="159"/>
      <c r="M7" s="159"/>
      <c r="N7" s="159"/>
      <c r="O7" s="159"/>
      <c r="P7" s="159"/>
      <c r="Q7" s="159"/>
      <c r="R7" s="159"/>
    </row>
    <row r="8" spans="2:18" ht="8.25" customHeight="1" x14ac:dyDescent="0.3">
      <c r="B8" s="159"/>
      <c r="C8" s="159"/>
      <c r="D8" s="159"/>
      <c r="E8" s="159"/>
      <c r="F8" s="159"/>
      <c r="G8" s="159"/>
      <c r="H8" s="159"/>
      <c r="I8" s="159"/>
      <c r="J8" s="159"/>
      <c r="K8" s="159"/>
      <c r="L8" s="159"/>
      <c r="M8" s="159"/>
      <c r="N8" s="159"/>
      <c r="O8" s="159"/>
      <c r="P8" s="159"/>
      <c r="Q8" s="159"/>
      <c r="R8" s="159"/>
    </row>
    <row r="9" spans="2:18" ht="4.5" customHeight="1" x14ac:dyDescent="0.3">
      <c r="B9" s="2"/>
      <c r="C9" s="2"/>
      <c r="D9" s="2"/>
      <c r="E9" s="2"/>
      <c r="F9" s="2"/>
      <c r="G9" s="2"/>
      <c r="H9" s="2"/>
      <c r="I9" s="2"/>
      <c r="J9" s="2"/>
      <c r="K9" s="2"/>
      <c r="L9" s="2"/>
      <c r="M9" s="2"/>
      <c r="N9" s="2"/>
    </row>
    <row r="10" spans="2:18" ht="20.25" customHeight="1" x14ac:dyDescent="0.3">
      <c r="B10" s="158" t="s">
        <v>501</v>
      </c>
      <c r="C10" s="158"/>
      <c r="D10" s="158"/>
      <c r="E10" s="158"/>
      <c r="F10" s="158"/>
      <c r="G10" s="158"/>
      <c r="H10" s="158"/>
      <c r="I10" s="158"/>
      <c r="J10" s="158"/>
      <c r="K10" s="158"/>
      <c r="L10" s="158"/>
      <c r="M10" s="158"/>
      <c r="N10" s="158"/>
      <c r="O10" s="158"/>
      <c r="P10" s="158"/>
      <c r="Q10" s="158"/>
      <c r="R10" s="158"/>
    </row>
    <row r="11" spans="2:18" ht="20.25" customHeight="1" x14ac:dyDescent="0.3">
      <c r="B11" s="158"/>
      <c r="C11" s="158"/>
      <c r="D11" s="158"/>
      <c r="E11" s="158"/>
      <c r="F11" s="158"/>
      <c r="G11" s="158"/>
      <c r="H11" s="158"/>
      <c r="I11" s="158"/>
      <c r="J11" s="158"/>
      <c r="K11" s="158"/>
      <c r="L11" s="158"/>
      <c r="M11" s="158"/>
      <c r="N11" s="158"/>
      <c r="O11" s="158"/>
      <c r="P11" s="158"/>
      <c r="Q11" s="158"/>
      <c r="R11" s="158"/>
    </row>
    <row r="13" spans="2:18" ht="27.75" customHeight="1" x14ac:dyDescent="0.3">
      <c r="B13" s="114" t="s">
        <v>464</v>
      </c>
      <c r="C13" s="114"/>
      <c r="D13" s="114"/>
      <c r="E13" s="114"/>
      <c r="F13" s="114"/>
      <c r="G13" s="114"/>
      <c r="H13" s="114"/>
      <c r="I13" s="114"/>
      <c r="J13" s="114"/>
      <c r="K13" s="114"/>
      <c r="L13" s="114"/>
      <c r="M13" s="114"/>
      <c r="N13" s="114"/>
      <c r="P13" s="143" t="s">
        <v>569</v>
      </c>
      <c r="Q13" s="144"/>
      <c r="R13" s="145"/>
    </row>
    <row r="14" spans="2:18" ht="23.25" customHeight="1" x14ac:dyDescent="0.35">
      <c r="B14" s="123" t="s">
        <v>7</v>
      </c>
      <c r="C14" s="123"/>
      <c r="D14" s="137" t="s">
        <v>571</v>
      </c>
      <c r="E14" s="138"/>
      <c r="F14" s="138"/>
      <c r="G14" s="138"/>
      <c r="H14" s="49"/>
      <c r="I14" s="49"/>
      <c r="J14" s="160" t="s">
        <v>473</v>
      </c>
      <c r="K14" s="160"/>
      <c r="L14" s="160"/>
      <c r="M14" s="160"/>
      <c r="N14" s="160"/>
      <c r="P14" s="29"/>
      <c r="Q14" s="151" t="s">
        <v>481</v>
      </c>
      <c r="R14" s="152"/>
    </row>
    <row r="15" spans="2:18" ht="23.25" customHeight="1" x14ac:dyDescent="0.35">
      <c r="B15" s="123" t="s">
        <v>8</v>
      </c>
      <c r="C15" s="123"/>
      <c r="D15" s="137" t="s">
        <v>571</v>
      </c>
      <c r="E15" s="138"/>
      <c r="F15" s="138"/>
      <c r="G15" s="138"/>
      <c r="H15" s="49"/>
      <c r="I15" s="49"/>
      <c r="J15" s="160"/>
      <c r="K15" s="160"/>
      <c r="L15" s="160"/>
      <c r="M15" s="160"/>
      <c r="N15" s="160"/>
      <c r="P15" s="28"/>
      <c r="Q15" s="151" t="s">
        <v>482</v>
      </c>
      <c r="R15" s="152"/>
    </row>
    <row r="16" spans="2:18" ht="23.25" customHeight="1" x14ac:dyDescent="0.35">
      <c r="B16" s="123" t="s">
        <v>484</v>
      </c>
      <c r="C16" s="123"/>
      <c r="D16" s="138" t="s">
        <v>571</v>
      </c>
      <c r="E16" s="138"/>
      <c r="F16" s="138"/>
      <c r="G16" s="138"/>
      <c r="H16" s="49"/>
      <c r="I16" s="49"/>
      <c r="J16" s="160"/>
      <c r="K16" s="160"/>
      <c r="L16" s="160"/>
      <c r="M16" s="160"/>
      <c r="N16" s="160"/>
      <c r="P16" s="30"/>
      <c r="Q16" s="151" t="s">
        <v>480</v>
      </c>
      <c r="R16" s="152"/>
    </row>
    <row r="17" spans="2:21" ht="23.25" customHeight="1" x14ac:dyDescent="0.35">
      <c r="B17" s="123" t="s">
        <v>428</v>
      </c>
      <c r="C17" s="123"/>
      <c r="D17" s="138" t="s">
        <v>571</v>
      </c>
      <c r="E17" s="138"/>
      <c r="F17" s="138"/>
      <c r="G17" s="138"/>
      <c r="H17" s="49"/>
      <c r="I17" s="49"/>
      <c r="J17" s="160"/>
      <c r="K17" s="160"/>
      <c r="L17" s="160"/>
      <c r="M17" s="160"/>
      <c r="N17" s="160"/>
      <c r="P17" s="161"/>
      <c r="Q17" s="161"/>
      <c r="R17" s="161"/>
    </row>
    <row r="18" spans="2:21" ht="14.5" x14ac:dyDescent="0.35">
      <c r="B18" s="5"/>
      <c r="D18" s="11"/>
      <c r="E18" s="11"/>
      <c r="F18" s="11"/>
    </row>
    <row r="19" spans="2:21" ht="23.25" customHeight="1" x14ac:dyDescent="0.3">
      <c r="B19" s="143" t="s">
        <v>500</v>
      </c>
      <c r="C19" s="144"/>
      <c r="D19" s="144"/>
      <c r="E19" s="144"/>
      <c r="F19" s="144"/>
      <c r="G19" s="144"/>
      <c r="H19" s="144"/>
      <c r="I19" s="144"/>
      <c r="J19" s="144"/>
      <c r="K19" s="144"/>
      <c r="L19" s="144"/>
      <c r="M19" s="144"/>
      <c r="N19" s="145"/>
      <c r="P19" s="143" t="s">
        <v>499</v>
      </c>
      <c r="Q19" s="144"/>
      <c r="R19" s="145"/>
      <c r="T19" s="140"/>
      <c r="U19" s="140"/>
    </row>
    <row r="20" spans="2:21" ht="15" customHeight="1" x14ac:dyDescent="0.3">
      <c r="B20" s="154" t="s">
        <v>429</v>
      </c>
      <c r="C20" s="142" t="s">
        <v>430</v>
      </c>
      <c r="D20" s="154" t="s">
        <v>425</v>
      </c>
      <c r="E20" s="16"/>
      <c r="F20" s="16"/>
      <c r="G20" s="154" t="s">
        <v>488</v>
      </c>
      <c r="H20" s="17"/>
      <c r="I20" s="17"/>
      <c r="J20" s="156" t="s">
        <v>479</v>
      </c>
      <c r="K20" s="157"/>
      <c r="L20" s="142" t="s">
        <v>570</v>
      </c>
      <c r="M20" s="147" t="s">
        <v>483</v>
      </c>
      <c r="N20" s="148"/>
      <c r="P20" s="142" t="s">
        <v>497</v>
      </c>
      <c r="Q20" s="142" t="s">
        <v>498</v>
      </c>
      <c r="R20" s="142" t="s">
        <v>489</v>
      </c>
      <c r="T20" s="140"/>
      <c r="U20" s="140"/>
    </row>
    <row r="21" spans="2:21" ht="15" customHeight="1" x14ac:dyDescent="0.3">
      <c r="B21" s="155"/>
      <c r="C21" s="153"/>
      <c r="D21" s="116"/>
      <c r="E21" s="47"/>
      <c r="F21" s="47"/>
      <c r="G21" s="116"/>
      <c r="H21" s="45"/>
      <c r="I21" s="45"/>
      <c r="J21" s="17" t="s">
        <v>7</v>
      </c>
      <c r="K21" s="17" t="s">
        <v>8</v>
      </c>
      <c r="L21" s="153"/>
      <c r="M21" s="149"/>
      <c r="N21" s="150"/>
      <c r="P21" s="119"/>
      <c r="Q21" s="119"/>
      <c r="R21" s="119"/>
      <c r="T21" s="140"/>
      <c r="U21" s="140"/>
    </row>
    <row r="22" spans="2:21" ht="14.5" x14ac:dyDescent="0.3">
      <c r="B22" s="12">
        <v>1</v>
      </c>
      <c r="C22" s="13" t="str">
        <f t="array" ref="C22">IFERROR(SMALL((SQRT((BSP_Easting-$D$14)^2+(BSP_Northing-$D$15)^2)),B22)/1000,"-")</f>
        <v>-</v>
      </c>
      <c r="D22" s="57" t="str">
        <f>HYPERLINK(F22,E22)</f>
        <v>-</v>
      </c>
      <c r="E22" s="12" t="str">
        <f t="array" ref="E22">IFERROR(INDEX(BSP,MATCH(SMALL((SQRT((BSP_Easting-$D$14)^2+(BSP_Northing-$D$15)^2)),B22),SQRT((BSP_Easting-$D$14)^2+(BSP_Northing-$D$15)^2),0)),"-")</f>
        <v>-</v>
      </c>
      <c r="F22" s="12" t="str">
        <f t="array" ref="F22">IFERROR(INDEX(BSP_BSP_Link,MATCH(SMALL((SQRT((BSP_Easting-$D$14)^2+(BSP_Northing-$D$15)^2)),B22),SQRT((BSP_Easting-$D$14)^2+(BSP_Northing-$D$15)^2),0)),"-")</f>
        <v>-</v>
      </c>
      <c r="G22" s="57" t="str">
        <f>HYPERLINK(I22,H22)</f>
        <v>-</v>
      </c>
      <c r="H22" s="12" t="str">
        <f t="array" ref="H22">IFERROR(INDEX(BSP_GSP_Group,MATCH(SMALL((SQRT((BSP_Easting-$D$14)^2+(BSP_Northing-$D$15)^2)),B22),SQRT((BSP_Easting-$D$14)^2+(BSP_Northing-$D$15)^2),0)),"-")</f>
        <v>-</v>
      </c>
      <c r="I22" s="12" t="str">
        <f t="array" ref="I22">IFERROR(INDEX(BSP_GSP_Link,MATCH(SMALL((SQRT((BSP_Easting-$D$14)^2+(BSP_Northing-$D$15)^2)),B22),SQRT((BSP_Easting-$D$14)^2+(BSP_Northing-$D$15)^2),0)),"-")</f>
        <v>-</v>
      </c>
      <c r="J22" s="12" t="str">
        <f t="array" ref="J22">IFERROR(INDEX(BSP_Easting,MATCH(SMALL((SQRT((BSP_Easting-$D$14)^2+(BSP_Northing-$D$15)^2)),B22),SQRT((BSP_Easting-$D$14)^2+(BSP_Northing-$D$15)^2),0)),"-")</f>
        <v>-</v>
      </c>
      <c r="K22" s="12" t="str">
        <f t="array" ref="K22">IFERROR(INDEX(BSP_Northing,MATCH(SMALL((SQRT((BSP_Easting-$D$14)^2+(BSP_Northing-$D$15)^2)),B22),SQRT((BSP_Easting-$D$14)^2+(BSP_Northing-$D$15)^2),0)),"-")</f>
        <v>-</v>
      </c>
      <c r="L22" s="14" t="str">
        <f t="array" ref="L22">IFERROR(INDEX(BSP_Headroom,MATCH(SMALL((SQRT((BSP_Easting-$D$14)^2+(BSP_Northing-$D$15)^2)),B22),SQRT((BSP_Easting-$D$14)^2+(BSP_Northing-$D$15)^2),0),IF($D$17="Demand – Firm", 1, IF($D$17="Demand – N-0", 2,  IF($D$17="Generation – Inverter Based", 3,  IF($D$17="Generation – Synchronous", 4, IF($D$17="Battery Storage", 5, 7)))))),"-")</f>
        <v>-</v>
      </c>
      <c r="M22" s="146">
        <f>IF(L22=0,1.5,IF(L22&lt;100000,$D$16/L22,100000))</f>
        <v>100000</v>
      </c>
      <c r="N22" s="146"/>
      <c r="P22" s="14" t="str">
        <f>IFERROR(IF(OR($D$17="Demand – Firm",$D$17="Demand – N-0"),"-",VLOOKUP(G22,'6)Transmission Capacity - App G'!$C$7:$J$23,6,FALSE)),"-")</f>
        <v>-</v>
      </c>
      <c r="Q22" s="14" t="str">
        <f>IFERROR(IF(OR($D$17="Demand – Firm",$D$17="Demand – N-0"),"-",VLOOKUP(G22,'6)Transmission Capacity - App G'!$C$7:$L$23,10,FALSE)),"-")</f>
        <v>-</v>
      </c>
      <c r="R22" s="14" t="str">
        <f>IFERROR(IF(OR($D$17="Demand – Firm",$D$17="Demand – N-0"),"-",IF(VLOOKUP(G22,'6)Transmission Capacity - App G'!$C$7:$I$23,7,FALSE)="A","Transmission Headroom Available",IF(VLOOKUP(G22,'6)Transmission Capacity - App G'!$C$7:$I$23,7,FALSE)="B","Modification Application Required",IF(VLOOKUP(G22,'6)Transmission Capacity - App G'!$C$7:$I$23,7,FALSE)="C","Transmission Works Identified","-")))),"-")</f>
        <v>-</v>
      </c>
      <c r="T22" s="141"/>
      <c r="U22" s="141"/>
    </row>
    <row r="23" spans="2:21" ht="14.5" x14ac:dyDescent="0.3">
      <c r="B23" s="12">
        <v>2</v>
      </c>
      <c r="C23" s="13" t="str">
        <f t="array" ref="C23">IFERROR(SMALL((SQRT((BSP_Easting-$D$14)^2+(BSP_Northing-$D$15)^2)),B23)/1000,"-")</f>
        <v>-</v>
      </c>
      <c r="D23" s="57" t="str">
        <f t="shared" ref="D23:D31" si="0">HYPERLINK(F23,E23)</f>
        <v>-</v>
      </c>
      <c r="E23" s="12" t="str">
        <f t="array" ref="E23">IFERROR(INDEX(BSP,MATCH(SMALL((SQRT((BSP_Easting-$D$14)^2+(BSP_Northing-$D$15)^2)),B23),SQRT((BSP_Easting-$D$14)^2+(BSP_Northing-$D$15)^2),0)),"-")</f>
        <v>-</v>
      </c>
      <c r="F23" s="12" t="str">
        <f t="array" ref="F23">IFERROR(INDEX(BSP_BSP_Link,MATCH(SMALL((SQRT((BSP_Easting-$D$14)^2+(BSP_Northing-$D$15)^2)),B23),SQRT((BSP_Easting-$D$14)^2+(BSP_Northing-$D$15)^2),0)),"-")</f>
        <v>-</v>
      </c>
      <c r="G23" s="57" t="str">
        <f t="shared" ref="G23:G31" si="1">HYPERLINK(I23,H23)</f>
        <v>-</v>
      </c>
      <c r="H23" s="12" t="str">
        <f t="array" ref="H23">IFERROR(INDEX(BSP_GSP_Group,MATCH(SMALL((SQRT((BSP_Easting-$D$14)^2+(BSP_Northing-$D$15)^2)),B23),SQRT((BSP_Easting-$D$14)^2+(BSP_Northing-$D$15)^2),0)),"-")</f>
        <v>-</v>
      </c>
      <c r="I23" s="12" t="str">
        <f t="array" ref="I23">IFERROR(INDEX(BSP_GSP_Link,MATCH(SMALL((SQRT((BSP_Easting-$D$14)^2+(BSP_Northing-$D$15)^2)),B23),SQRT((BSP_Easting-$D$14)^2+(BSP_Northing-$D$15)^2),0)),"-")</f>
        <v>-</v>
      </c>
      <c r="J23" s="12" t="str">
        <f t="array" ref="J23">IFERROR(INDEX(BSP_Easting,MATCH(SMALL((SQRT((BSP_Easting-$D$14)^2+(BSP_Northing-$D$15)^2)),B23),SQRT((BSP_Easting-$D$14)^2+(BSP_Northing-$D$15)^2),0)),"-")</f>
        <v>-</v>
      </c>
      <c r="K23" s="12" t="str">
        <f t="array" ref="K23">IFERROR(INDEX(BSP_Northing,MATCH(SMALL((SQRT((BSP_Easting-$D$14)^2+(BSP_Northing-$D$15)^2)),B23),SQRT((BSP_Easting-$D$14)^2+(BSP_Northing-$D$15)^2),0)),"-")</f>
        <v>-</v>
      </c>
      <c r="L23" s="14" t="str">
        <f t="array" ref="L23">IFERROR(INDEX(BSP_Headroom,MATCH(SMALL((SQRT((BSP_Easting-$D$14)^2+(BSP_Northing-$D$15)^2)),B23),SQRT((BSP_Easting-$D$14)^2+(BSP_Northing-$D$15)^2),0),IF($D$17="Demand – Firm", 1, IF($D$17="Demand – N-0", 2,  IF($D$17="Generation – Inverter Based", 3,  IF($D$17="Generation – Synchronous", 4, IF($D$17="Battery Storage", 5, 7)))))),"-")</f>
        <v>-</v>
      </c>
      <c r="M23" s="146">
        <f t="shared" ref="M23:M31" si="2">IF(L23=0,1.5,IF(L23&lt;100000,$D$16/L23,100000))</f>
        <v>100000</v>
      </c>
      <c r="N23" s="146"/>
      <c r="P23" s="14" t="str">
        <f>IFERROR(IF(OR($D$17="Demand – Firm",$D$17="Demand – N-0"),"-",VLOOKUP(G23,'6)Transmission Capacity - App G'!$C$7:$J$23,6,FALSE)),"-")</f>
        <v>-</v>
      </c>
      <c r="Q23" s="14" t="str">
        <f>IFERROR(IF(OR($D$17="Demand – Firm",$D$17="Demand – N-0"),"-",VLOOKUP(G23,'6)Transmission Capacity - App G'!$C$7:$L$23,10,FALSE)),"-")</f>
        <v>-</v>
      </c>
      <c r="R23" s="14" t="str">
        <f>IFERROR(IF(OR($D$17="Demand – Firm",$D$17="Demand – N-0"),"-",IF(VLOOKUP(G23,'6)Transmission Capacity - App G'!$C$7:$I$23,7,FALSE)="A","Transmission Headroom Available",IF(VLOOKUP(G23,'6)Transmission Capacity - App G'!$C$7:$I$23,7,FALSE)="B","Modification Application Required",IF(VLOOKUP(G23,'6)Transmission Capacity - App G'!$C$7:$I$23,7,FALSE)="C","Transmission Works Identified","-")))),"-")</f>
        <v>-</v>
      </c>
      <c r="T23" s="141"/>
      <c r="U23" s="141"/>
    </row>
    <row r="24" spans="2:21" ht="14.5" x14ac:dyDescent="0.3">
      <c r="B24" s="12">
        <v>3</v>
      </c>
      <c r="C24" s="13" t="str">
        <f t="array" ref="C24">IFERROR(SMALL((SQRT((BSP_Easting-$D$14)^2+(BSP_Northing-$D$15)^2)),B24)/1000,"-")</f>
        <v>-</v>
      </c>
      <c r="D24" s="57" t="str">
        <f t="shared" si="0"/>
        <v>-</v>
      </c>
      <c r="E24" s="12" t="str">
        <f t="array" ref="E24">IFERROR(INDEX(BSP,MATCH(SMALL((SQRT((BSP_Easting-$D$14)^2+(BSP_Northing-$D$15)^2)),B24),SQRT((BSP_Easting-$D$14)^2+(BSP_Northing-$D$15)^2),0)),"-")</f>
        <v>-</v>
      </c>
      <c r="F24" s="12" t="str">
        <f t="array" ref="F24">IFERROR(INDEX(BSP_BSP_Link,MATCH(SMALL((SQRT((BSP_Easting-$D$14)^2+(BSP_Northing-$D$15)^2)),B24),SQRT((BSP_Easting-$D$14)^2+(BSP_Northing-$D$15)^2),0)),"-")</f>
        <v>-</v>
      </c>
      <c r="G24" s="57" t="str">
        <f t="shared" si="1"/>
        <v>-</v>
      </c>
      <c r="H24" s="12" t="str">
        <f t="array" ref="H24">IFERROR(INDEX(BSP_GSP_Group,MATCH(SMALL((SQRT((BSP_Easting-$D$14)^2+(BSP_Northing-$D$15)^2)),B24),SQRT((BSP_Easting-$D$14)^2+(BSP_Northing-$D$15)^2),0)),"-")</f>
        <v>-</v>
      </c>
      <c r="I24" s="12" t="str">
        <f t="array" ref="I24">IFERROR(INDEX(BSP_GSP_Link,MATCH(SMALL((SQRT((BSP_Easting-$D$14)^2+(BSP_Northing-$D$15)^2)),B24),SQRT((BSP_Easting-$D$14)^2+(BSP_Northing-$D$15)^2),0)),"-")</f>
        <v>-</v>
      </c>
      <c r="J24" s="12" t="str">
        <f t="array" ref="J24">IFERROR(INDEX(BSP_Easting,MATCH(SMALL((SQRT((BSP_Easting-$D$14)^2+(BSP_Northing-$D$15)^2)),B24),SQRT((BSP_Easting-$D$14)^2+(BSP_Northing-$D$15)^2),0)),"-")</f>
        <v>-</v>
      </c>
      <c r="K24" s="12" t="str">
        <f t="array" ref="K24">IFERROR(INDEX(BSP_Northing,MATCH(SMALL((SQRT((BSP_Easting-$D$14)^2+(BSP_Northing-$D$15)^2)),B24),SQRT((BSP_Easting-$D$14)^2+(BSP_Northing-$D$15)^2),0)),"-")</f>
        <v>-</v>
      </c>
      <c r="L24" s="14" t="str">
        <f t="array" ref="L24">IFERROR(INDEX(BSP_Headroom,MATCH(SMALL((SQRT((BSP_Easting-$D$14)^2+(BSP_Northing-$D$15)^2)),B24),SQRT((BSP_Easting-$D$14)^2+(BSP_Northing-$D$15)^2),0),IF($D$17="Demand – Firm", 1, IF($D$17="Demand – N-0", 2,  IF($D$17="Generation – Inverter Based", 3,  IF($D$17="Generation – Synchronous", 4, IF($D$17="Battery Storage", 5, 7)))))),"-")</f>
        <v>-</v>
      </c>
      <c r="M24" s="146">
        <f t="shared" si="2"/>
        <v>100000</v>
      </c>
      <c r="N24" s="146"/>
      <c r="P24" s="14" t="str">
        <f>IFERROR(IF(OR($D$17="Demand – Firm",$D$17="Demand – N-0"),"-",VLOOKUP(G24,'6)Transmission Capacity - App G'!$C$7:$J$23,6,FALSE)),"-")</f>
        <v>-</v>
      </c>
      <c r="Q24" s="14" t="str">
        <f>IFERROR(IF(OR($D$17="Demand – Firm",$D$17="Demand – N-0"),"-",VLOOKUP(G24,'6)Transmission Capacity - App G'!$C$7:$L$23,10,FALSE)),"-")</f>
        <v>-</v>
      </c>
      <c r="R24" s="14" t="str">
        <f>IFERROR(IF(OR($D$17="Demand – Firm",$D$17="Demand – N-0"),"-",IF(VLOOKUP(G24,'6)Transmission Capacity - App G'!$C$7:$I$23,7,FALSE)="A","Transmission Headroom Available",IF(VLOOKUP(G24,'6)Transmission Capacity - App G'!$C$7:$I$23,7,FALSE)="B","Modification Application Required",IF(VLOOKUP(G24,'6)Transmission Capacity - App G'!$C$7:$I$23,7,FALSE)="C","Transmission Works Identified","-")))),"-")</f>
        <v>-</v>
      </c>
      <c r="T24" s="141"/>
      <c r="U24" s="141"/>
    </row>
    <row r="25" spans="2:21" ht="14.5" x14ac:dyDescent="0.3">
      <c r="B25" s="12">
        <v>4</v>
      </c>
      <c r="C25" s="13" t="str">
        <f t="array" ref="C25">IFERROR(SMALL((SQRT((BSP_Easting-$D$14)^2+(BSP_Northing-$D$15)^2)),B25)/1000,"-")</f>
        <v>-</v>
      </c>
      <c r="D25" s="57" t="str">
        <f t="shared" si="0"/>
        <v>-</v>
      </c>
      <c r="E25" s="12" t="str">
        <f t="array" ref="E25">IFERROR(INDEX(BSP,MATCH(SMALL((SQRT((BSP_Easting-$D$14)^2+(BSP_Northing-$D$15)^2)),B25),SQRT((BSP_Easting-$D$14)^2+(BSP_Northing-$D$15)^2),0)),"-")</f>
        <v>-</v>
      </c>
      <c r="F25" s="12" t="str">
        <f t="array" ref="F25">IFERROR(INDEX(BSP_BSP_Link,MATCH(SMALL((SQRT((BSP_Easting-$D$14)^2+(BSP_Northing-$D$15)^2)),B25),SQRT((BSP_Easting-$D$14)^2+(BSP_Northing-$D$15)^2),0)),"-")</f>
        <v>-</v>
      </c>
      <c r="G25" s="57" t="str">
        <f t="shared" si="1"/>
        <v>-</v>
      </c>
      <c r="H25" s="12" t="str">
        <f t="array" ref="H25">IFERROR(INDEX(BSP_GSP_Group,MATCH(SMALL((SQRT((BSP_Easting-$D$14)^2+(BSP_Northing-$D$15)^2)),B25),SQRT((BSP_Easting-$D$14)^2+(BSP_Northing-$D$15)^2),0)),"-")</f>
        <v>-</v>
      </c>
      <c r="I25" s="12" t="str">
        <f t="array" ref="I25">IFERROR(INDEX(BSP_GSP_Link,MATCH(SMALL((SQRT((BSP_Easting-$D$14)^2+(BSP_Northing-$D$15)^2)),B25),SQRT((BSP_Easting-$D$14)^2+(BSP_Northing-$D$15)^2),0)),"-")</f>
        <v>-</v>
      </c>
      <c r="J25" s="12" t="str">
        <f t="array" ref="J25">IFERROR(INDEX(BSP_Easting,MATCH(SMALL((SQRT((BSP_Easting-$D$14)^2+(BSP_Northing-$D$15)^2)),B25),SQRT((BSP_Easting-$D$14)^2+(BSP_Northing-$D$15)^2),0)),"-")</f>
        <v>-</v>
      </c>
      <c r="K25" s="12" t="str">
        <f t="array" ref="K25">IFERROR(INDEX(BSP_Northing,MATCH(SMALL((SQRT((BSP_Easting-$D$14)^2+(BSP_Northing-$D$15)^2)),B25),SQRT((BSP_Easting-$D$14)^2+(BSP_Northing-$D$15)^2),0)),"-")</f>
        <v>-</v>
      </c>
      <c r="L25" s="14" t="str">
        <f t="array" ref="L25">IFERROR(INDEX(BSP_Headroom,MATCH(SMALL((SQRT((BSP_Easting-$D$14)^2+(BSP_Northing-$D$15)^2)),B25),SQRT((BSP_Easting-$D$14)^2+(BSP_Northing-$D$15)^2),0),IF($D$17="Demand – Firm", 1, IF($D$17="Demand – N-0", 2,  IF($D$17="Generation – Inverter Based", 3,  IF($D$17="Generation – Synchronous", 4, IF($D$17="Battery Storage", 5, 7)))))),"-")</f>
        <v>-</v>
      </c>
      <c r="M25" s="146">
        <f t="shared" si="2"/>
        <v>100000</v>
      </c>
      <c r="N25" s="146"/>
      <c r="P25" s="14" t="str">
        <f>IFERROR(IF(OR($D$17="Demand – Firm",$D$17="Demand – N-0"),"-",VLOOKUP(G25,'6)Transmission Capacity - App G'!$C$7:$J$23,6,FALSE)),"-")</f>
        <v>-</v>
      </c>
      <c r="Q25" s="14" t="str">
        <f>IFERROR(IF(OR($D$17="Demand – Firm",$D$17="Demand – N-0"),"-",VLOOKUP(G25,'6)Transmission Capacity - App G'!$C$7:$L$23,10,FALSE)),"-")</f>
        <v>-</v>
      </c>
      <c r="R25" s="14" t="str">
        <f>IFERROR(IF(OR($D$17="Demand – Firm",$D$17="Demand – N-0"),"-",IF(VLOOKUP(G25,'6)Transmission Capacity - App G'!$C$7:$I$23,7,FALSE)="A","Transmission Headroom Available",IF(VLOOKUP(G25,'6)Transmission Capacity - App G'!$C$7:$I$23,7,FALSE)="B","Modification Application Required",IF(VLOOKUP(G25,'6)Transmission Capacity - App G'!$C$7:$I$23,7,FALSE)="C","Transmission Works Identified","-")))),"-")</f>
        <v>-</v>
      </c>
      <c r="T25" s="141"/>
      <c r="U25" s="141"/>
    </row>
    <row r="26" spans="2:21" ht="14.5" x14ac:dyDescent="0.3">
      <c r="B26" s="12">
        <v>5</v>
      </c>
      <c r="C26" s="13" t="str">
        <f t="array" ref="C26">IFERROR(SMALL((SQRT((BSP_Easting-$D$14)^2+(BSP_Northing-$D$15)^2)),B26)/1000,"-")</f>
        <v>-</v>
      </c>
      <c r="D26" s="57" t="str">
        <f t="shared" si="0"/>
        <v>-</v>
      </c>
      <c r="E26" s="12" t="str">
        <f t="array" ref="E26">IFERROR(INDEX(BSP,MATCH(SMALL((SQRT((BSP_Easting-$D$14)^2+(BSP_Northing-$D$15)^2)),B26),SQRT((BSP_Easting-$D$14)^2+(BSP_Northing-$D$15)^2),0)),"-")</f>
        <v>-</v>
      </c>
      <c r="F26" s="12" t="str">
        <f t="array" ref="F26">IFERROR(INDEX(BSP_BSP_Link,MATCH(SMALL((SQRT((BSP_Easting-$D$14)^2+(BSP_Northing-$D$15)^2)),B26),SQRT((BSP_Easting-$D$14)^2+(BSP_Northing-$D$15)^2),0)),"-")</f>
        <v>-</v>
      </c>
      <c r="G26" s="57" t="str">
        <f t="shared" si="1"/>
        <v>-</v>
      </c>
      <c r="H26" s="12" t="str">
        <f t="array" ref="H26">IFERROR(INDEX(BSP_GSP_Group,MATCH(SMALL((SQRT((BSP_Easting-$D$14)^2+(BSP_Northing-$D$15)^2)),B26),SQRT((BSP_Easting-$D$14)^2+(BSP_Northing-$D$15)^2),0)),"-")</f>
        <v>-</v>
      </c>
      <c r="I26" s="12" t="str">
        <f t="array" ref="I26">IFERROR(INDEX(BSP_GSP_Link,MATCH(SMALL((SQRT((BSP_Easting-$D$14)^2+(BSP_Northing-$D$15)^2)),B26),SQRT((BSP_Easting-$D$14)^2+(BSP_Northing-$D$15)^2),0)),"-")</f>
        <v>-</v>
      </c>
      <c r="J26" s="12" t="str">
        <f t="array" ref="J26">IFERROR(INDEX(BSP_Easting,MATCH(SMALL((SQRT((BSP_Easting-$D$14)^2+(BSP_Northing-$D$15)^2)),B26),SQRT((BSP_Easting-$D$14)^2+(BSP_Northing-$D$15)^2),0)),"-")</f>
        <v>-</v>
      </c>
      <c r="K26" s="12" t="str">
        <f t="array" ref="K26">IFERROR(INDEX(BSP_Northing,MATCH(SMALL((SQRT((BSP_Easting-$D$14)^2+(BSP_Northing-$D$15)^2)),B26),SQRT((BSP_Easting-$D$14)^2+(BSP_Northing-$D$15)^2),0)),"-")</f>
        <v>-</v>
      </c>
      <c r="L26" s="14" t="str">
        <f t="array" ref="L26">IFERROR(INDEX(BSP_Headroom,MATCH(SMALL((SQRT((BSP_Easting-$D$14)^2+(BSP_Northing-$D$15)^2)),B26),SQRT((BSP_Easting-$D$14)^2+(BSP_Northing-$D$15)^2),0),IF($D$17="Demand – Firm", 1, IF($D$17="Demand – N-0", 2,  IF($D$17="Generation – Inverter Based", 3,  IF($D$17="Generation – Synchronous", 4, IF($D$17="Battery Storage", 5, 7)))))),"-")</f>
        <v>-</v>
      </c>
      <c r="M26" s="146">
        <f t="shared" si="2"/>
        <v>100000</v>
      </c>
      <c r="N26" s="146"/>
      <c r="P26" s="14" t="str">
        <f>IFERROR(IF(OR($D$17="Demand – Firm",$D$17="Demand – N-0"),"-",VLOOKUP(G26,'6)Transmission Capacity - App G'!$C$7:$J$23,6,FALSE)),"-")</f>
        <v>-</v>
      </c>
      <c r="Q26" s="14" t="str">
        <f>IFERROR(IF(OR($D$17="Demand – Firm",$D$17="Demand – N-0"),"-",VLOOKUP(G26,'6)Transmission Capacity - App G'!$C$7:$L$23,10,FALSE)),"-")</f>
        <v>-</v>
      </c>
      <c r="R26" s="14" t="str">
        <f>IFERROR(IF(OR($D$17="Demand – Firm",$D$17="Demand – N-0"),"-",IF(VLOOKUP(G26,'6)Transmission Capacity - App G'!$C$7:$I$23,7,FALSE)="A","Transmission Headroom Available",IF(VLOOKUP(G26,'6)Transmission Capacity - App G'!$C$7:$I$23,7,FALSE)="B","Modification Application Required",IF(VLOOKUP(G26,'6)Transmission Capacity - App G'!$C$7:$I$23,7,FALSE)="C","Transmission Works Identified","-")))),"-")</f>
        <v>-</v>
      </c>
      <c r="T26" s="141"/>
      <c r="U26" s="141"/>
    </row>
    <row r="27" spans="2:21" ht="15" customHeight="1" x14ac:dyDescent="0.3">
      <c r="B27" s="12">
        <v>6</v>
      </c>
      <c r="C27" s="13" t="str">
        <f t="array" ref="C27">IFERROR(SMALL((SQRT((BSP_Easting-$D$14)^2+(BSP_Northing-$D$15)^2)),B27)/1000,"-")</f>
        <v>-</v>
      </c>
      <c r="D27" s="57" t="str">
        <f t="shared" si="0"/>
        <v>-</v>
      </c>
      <c r="E27" s="12" t="str">
        <f t="array" ref="E27">IFERROR(INDEX(BSP,MATCH(SMALL((SQRT((BSP_Easting-$D$14)^2+(BSP_Northing-$D$15)^2)),B27),SQRT((BSP_Easting-$D$14)^2+(BSP_Northing-$D$15)^2),0)),"-")</f>
        <v>-</v>
      </c>
      <c r="F27" s="12" t="str">
        <f t="array" ref="F27">IFERROR(INDEX(BSP_BSP_Link,MATCH(SMALL((SQRT((BSP_Easting-$D$14)^2+(BSP_Northing-$D$15)^2)),B27),SQRT((BSP_Easting-$D$14)^2+(BSP_Northing-$D$15)^2),0)),"-")</f>
        <v>-</v>
      </c>
      <c r="G27" s="57" t="str">
        <f t="shared" si="1"/>
        <v>-</v>
      </c>
      <c r="H27" s="12" t="str">
        <f t="array" ref="H27">IFERROR(INDEX(BSP_GSP_Group,MATCH(SMALL((SQRT((BSP_Easting-$D$14)^2+(BSP_Northing-$D$15)^2)),B27),SQRT((BSP_Easting-$D$14)^2+(BSP_Northing-$D$15)^2),0)),"-")</f>
        <v>-</v>
      </c>
      <c r="I27" s="12" t="str">
        <f t="array" ref="I27">IFERROR(INDEX(BSP_GSP_Link,MATCH(SMALL((SQRT((BSP_Easting-$D$14)^2+(BSP_Northing-$D$15)^2)),B27),SQRT((BSP_Easting-$D$14)^2+(BSP_Northing-$D$15)^2),0)),"-")</f>
        <v>-</v>
      </c>
      <c r="J27" s="12" t="str">
        <f t="array" ref="J27">IFERROR(INDEX(BSP_Easting,MATCH(SMALL((SQRT((BSP_Easting-$D$14)^2+(BSP_Northing-$D$15)^2)),B27),SQRT((BSP_Easting-$D$14)^2+(BSP_Northing-$D$15)^2),0)),"-")</f>
        <v>-</v>
      </c>
      <c r="K27" s="12" t="str">
        <f t="array" ref="K27">IFERROR(INDEX(BSP_Northing,MATCH(SMALL((SQRT((BSP_Easting-$D$14)^2+(BSP_Northing-$D$15)^2)),B27),SQRT((BSP_Easting-$D$14)^2+(BSP_Northing-$D$15)^2),0)),"-")</f>
        <v>-</v>
      </c>
      <c r="L27" s="14" t="str">
        <f t="array" ref="L27">IFERROR(INDEX(BSP_Headroom,MATCH(SMALL((SQRT((BSP_Easting-$D$14)^2+(BSP_Northing-$D$15)^2)),B27),SQRT((BSP_Easting-$D$14)^2+(BSP_Northing-$D$15)^2),0),IF($D$17="Demand – Firm", 1, IF($D$17="Demand – N-0", 2,  IF($D$17="Generation – Inverter Based", 3,  IF($D$17="Generation – Synchronous", 4, IF($D$17="Battery Storage", 5, 7)))))),"-")</f>
        <v>-</v>
      </c>
      <c r="M27" s="146">
        <f t="shared" si="2"/>
        <v>100000</v>
      </c>
      <c r="N27" s="146"/>
      <c r="P27" s="14" t="str">
        <f>IFERROR(IF(OR($D$17="Demand – Firm",$D$17="Demand – N-0"),"-",VLOOKUP(G27,'6)Transmission Capacity - App G'!$C$7:$J$23,6,FALSE)),"-")</f>
        <v>-</v>
      </c>
      <c r="Q27" s="14" t="str">
        <f>IFERROR(IF(OR($D$17="Demand – Firm",$D$17="Demand – N-0"),"-",VLOOKUP(G27,'6)Transmission Capacity - App G'!$C$7:$L$23,10,FALSE)),"-")</f>
        <v>-</v>
      </c>
      <c r="R27" s="14" t="str">
        <f>IFERROR(IF(OR($D$17="Demand – Firm",$D$17="Demand – N-0"),"-",IF(VLOOKUP(G27,'6)Transmission Capacity - App G'!$C$7:$I$23,7,FALSE)="A","Transmission Headroom Available",IF(VLOOKUP(G27,'6)Transmission Capacity - App G'!$C$7:$I$23,7,FALSE)="B","Modification Application Required",IF(VLOOKUP(G27,'6)Transmission Capacity - App G'!$C$7:$I$23,7,FALSE)="C","Transmission Works Identified","-")))),"-")</f>
        <v>-</v>
      </c>
      <c r="T27" s="141"/>
      <c r="U27" s="141"/>
    </row>
    <row r="28" spans="2:21" ht="14.5" x14ac:dyDescent="0.3">
      <c r="B28" s="12">
        <v>7</v>
      </c>
      <c r="C28" s="13" t="str">
        <f t="array" ref="C28">IFERROR(SMALL((SQRT((BSP_Easting-$D$14)^2+(BSP_Northing-$D$15)^2)),B28)/1000,"-")</f>
        <v>-</v>
      </c>
      <c r="D28" s="57" t="str">
        <f t="shared" si="0"/>
        <v>-</v>
      </c>
      <c r="E28" s="12" t="str">
        <f t="array" ref="E28">IFERROR(INDEX(BSP,MATCH(SMALL((SQRT((BSP_Easting-$D$14)^2+(BSP_Northing-$D$15)^2)),B28),SQRT((BSP_Easting-$D$14)^2+(BSP_Northing-$D$15)^2),0)),"-")</f>
        <v>-</v>
      </c>
      <c r="F28" s="12" t="str">
        <f t="array" ref="F28">IFERROR(INDEX(BSP_BSP_Link,MATCH(SMALL((SQRT((BSP_Easting-$D$14)^2+(BSP_Northing-$D$15)^2)),B28),SQRT((BSP_Easting-$D$14)^2+(BSP_Northing-$D$15)^2),0)),"-")</f>
        <v>-</v>
      </c>
      <c r="G28" s="57" t="str">
        <f t="shared" si="1"/>
        <v>-</v>
      </c>
      <c r="H28" s="12" t="str">
        <f t="array" ref="H28">IFERROR(INDEX(BSP_GSP_Group,MATCH(SMALL((SQRT((BSP_Easting-$D$14)^2+(BSP_Northing-$D$15)^2)),B28),SQRT((BSP_Easting-$D$14)^2+(BSP_Northing-$D$15)^2),0)),"-")</f>
        <v>-</v>
      </c>
      <c r="I28" s="12" t="str">
        <f t="array" ref="I28">IFERROR(INDEX(BSP_GSP_Link,MATCH(SMALL((SQRT((BSP_Easting-$D$14)^2+(BSP_Northing-$D$15)^2)),B28),SQRT((BSP_Easting-$D$14)^2+(BSP_Northing-$D$15)^2),0)),"-")</f>
        <v>-</v>
      </c>
      <c r="J28" s="12" t="str">
        <f t="array" ref="J28">IFERROR(INDEX(BSP_Easting,MATCH(SMALL((SQRT((BSP_Easting-$D$14)^2+(BSP_Northing-$D$15)^2)),B28),SQRT((BSP_Easting-$D$14)^2+(BSP_Northing-$D$15)^2),0)),"-")</f>
        <v>-</v>
      </c>
      <c r="K28" s="12" t="str">
        <f t="array" ref="K28">IFERROR(INDEX(BSP_Northing,MATCH(SMALL((SQRT((BSP_Easting-$D$14)^2+(BSP_Northing-$D$15)^2)),B28),SQRT((BSP_Easting-$D$14)^2+(BSP_Northing-$D$15)^2),0)),"-")</f>
        <v>-</v>
      </c>
      <c r="L28" s="14" t="str">
        <f t="array" ref="L28">IFERROR(INDEX(BSP_Headroom,MATCH(SMALL((SQRT((BSP_Easting-$D$14)^2+(BSP_Northing-$D$15)^2)),B28),SQRT((BSP_Easting-$D$14)^2+(BSP_Northing-$D$15)^2),0),IF($D$17="Demand – Firm", 1, IF($D$17="Demand – N-0", 2,  IF($D$17="Generation – Inverter Based", 3,  IF($D$17="Generation – Synchronous", 4, IF($D$17="Battery Storage", 5, 7)))))),"-")</f>
        <v>-</v>
      </c>
      <c r="M28" s="146">
        <f t="shared" si="2"/>
        <v>100000</v>
      </c>
      <c r="N28" s="146"/>
      <c r="P28" s="14" t="str">
        <f>IFERROR(IF(OR($D$17="Demand – Firm",$D$17="Demand – N-0"),"-",VLOOKUP(G28,'6)Transmission Capacity - App G'!$C$7:$J$23,6,FALSE)),"-")</f>
        <v>-</v>
      </c>
      <c r="Q28" s="14" t="str">
        <f>IFERROR(IF(OR($D$17="Demand – Firm",$D$17="Demand – N-0"),"-",VLOOKUP(G28,'6)Transmission Capacity - App G'!$C$7:$L$23,10,FALSE)),"-")</f>
        <v>-</v>
      </c>
      <c r="R28" s="14" t="str">
        <f>IFERROR(IF(OR($D$17="Demand – Firm",$D$17="Demand – N-0"),"-",IF(VLOOKUP(G28,'6)Transmission Capacity - App G'!$C$7:$I$23,7,FALSE)="A","Transmission Headroom Available",IF(VLOOKUP(G28,'6)Transmission Capacity - App G'!$C$7:$I$23,7,FALSE)="B","Modification Application Required",IF(VLOOKUP(G28,'6)Transmission Capacity - App G'!$C$7:$I$23,7,FALSE)="C","Transmission Works Identified","-")))),"-")</f>
        <v>-</v>
      </c>
      <c r="T28" s="141"/>
      <c r="U28" s="141"/>
    </row>
    <row r="29" spans="2:21" ht="14.5" x14ac:dyDescent="0.3">
      <c r="B29" s="12">
        <v>8</v>
      </c>
      <c r="C29" s="13" t="str">
        <f t="array" ref="C29">IFERROR(SMALL((SQRT((BSP_Easting-$D$14)^2+(BSP_Northing-$D$15)^2)),B29)/1000,"-")</f>
        <v>-</v>
      </c>
      <c r="D29" s="57" t="str">
        <f t="shared" si="0"/>
        <v>-</v>
      </c>
      <c r="E29" s="12" t="str">
        <f t="array" ref="E29">IFERROR(INDEX(BSP,MATCH(SMALL((SQRT((BSP_Easting-$D$14)^2+(BSP_Northing-$D$15)^2)),B29),SQRT((BSP_Easting-$D$14)^2+(BSP_Northing-$D$15)^2),0)),"-")</f>
        <v>-</v>
      </c>
      <c r="F29" s="12" t="str">
        <f t="array" ref="F29">IFERROR(INDEX(BSP_BSP_Link,MATCH(SMALL((SQRT((BSP_Easting-$D$14)^2+(BSP_Northing-$D$15)^2)),B29),SQRT((BSP_Easting-$D$14)^2+(BSP_Northing-$D$15)^2),0)),"-")</f>
        <v>-</v>
      </c>
      <c r="G29" s="57" t="str">
        <f t="shared" si="1"/>
        <v>-</v>
      </c>
      <c r="H29" s="12" t="str">
        <f t="array" ref="H29">IFERROR(INDEX(BSP_GSP_Group,MATCH(SMALL((SQRT((BSP_Easting-$D$14)^2+(BSP_Northing-$D$15)^2)),B29),SQRT((BSP_Easting-$D$14)^2+(BSP_Northing-$D$15)^2),0)),"-")</f>
        <v>-</v>
      </c>
      <c r="I29" s="12" t="str">
        <f t="array" ref="I29">IFERROR(INDEX(BSP_GSP_Link,MATCH(SMALL((SQRT((BSP_Easting-$D$14)^2+(BSP_Northing-$D$15)^2)),B29),SQRT((BSP_Easting-$D$14)^2+(BSP_Northing-$D$15)^2),0)),"-")</f>
        <v>-</v>
      </c>
      <c r="J29" s="12" t="str">
        <f t="array" ref="J29">IFERROR(INDEX(BSP_Easting,MATCH(SMALL((SQRT((BSP_Easting-$D$14)^2+(BSP_Northing-$D$15)^2)),B29),SQRT((BSP_Easting-$D$14)^2+(BSP_Northing-$D$15)^2),0)),"-")</f>
        <v>-</v>
      </c>
      <c r="K29" s="12" t="str">
        <f t="array" ref="K29">IFERROR(INDEX(BSP_Northing,MATCH(SMALL((SQRT((BSP_Easting-$D$14)^2+(BSP_Northing-$D$15)^2)),B29),SQRT((BSP_Easting-$D$14)^2+(BSP_Northing-$D$15)^2),0)),"-")</f>
        <v>-</v>
      </c>
      <c r="L29" s="14" t="str">
        <f t="array" ref="L29">IFERROR(INDEX(BSP_Headroom,MATCH(SMALL((SQRT((BSP_Easting-$D$14)^2+(BSP_Northing-$D$15)^2)),B29),SQRT((BSP_Easting-$D$14)^2+(BSP_Northing-$D$15)^2),0),IF($D$17="Demand – Firm", 1, IF($D$17="Demand – N-0", 2,  IF($D$17="Generation – Inverter Based", 3,  IF($D$17="Generation – Synchronous", 4, IF($D$17="Battery Storage", 5, 7)))))),"-")</f>
        <v>-</v>
      </c>
      <c r="M29" s="146">
        <f t="shared" si="2"/>
        <v>100000</v>
      </c>
      <c r="N29" s="146"/>
      <c r="P29" s="14" t="str">
        <f>IFERROR(IF(OR($D$17="Demand – Firm",$D$17="Demand – N-0"),"-",VLOOKUP(G29,'6)Transmission Capacity - App G'!$C$7:$J$23,6,FALSE)),"-")</f>
        <v>-</v>
      </c>
      <c r="Q29" s="14" t="str">
        <f>IFERROR(IF(OR($D$17="Demand – Firm",$D$17="Demand – N-0"),"-",VLOOKUP(G29,'6)Transmission Capacity - App G'!$C$7:$L$23,10,FALSE)),"-")</f>
        <v>-</v>
      </c>
      <c r="R29" s="14" t="str">
        <f>IFERROR(IF(OR($D$17="Demand – Firm",$D$17="Demand – N-0"),"-",IF(VLOOKUP(G29,'6)Transmission Capacity - App G'!$C$7:$I$23,7,FALSE)="A","Transmission Headroom Available",IF(VLOOKUP(G29,'6)Transmission Capacity - App G'!$C$7:$I$23,7,FALSE)="B","Modification Application Required",IF(VLOOKUP(G29,'6)Transmission Capacity - App G'!$C$7:$I$23,7,FALSE)="C","Transmission Works Identified","-")))),"-")</f>
        <v>-</v>
      </c>
      <c r="T29" s="141"/>
      <c r="U29" s="141"/>
    </row>
    <row r="30" spans="2:21" ht="14.5" x14ac:dyDescent="0.3">
      <c r="B30" s="12">
        <v>9</v>
      </c>
      <c r="C30" s="13" t="str">
        <f t="array" ref="C30">IFERROR(SMALL((SQRT((BSP_Easting-$D$14)^2+(BSP_Northing-$D$15)^2)),B30)/1000,"-")</f>
        <v>-</v>
      </c>
      <c r="D30" s="57" t="str">
        <f t="shared" si="0"/>
        <v>-</v>
      </c>
      <c r="E30" s="12" t="str">
        <f t="array" ref="E30">IFERROR(INDEX(BSP,MATCH(SMALL((SQRT((BSP_Easting-$D$14)^2+(BSP_Northing-$D$15)^2)),B30),SQRT((BSP_Easting-$D$14)^2+(BSP_Northing-$D$15)^2),0)),"-")</f>
        <v>-</v>
      </c>
      <c r="F30" s="12" t="str">
        <f t="array" ref="F30">IFERROR(INDEX(BSP_BSP_Link,MATCH(SMALL((SQRT((BSP_Easting-$D$14)^2+(BSP_Northing-$D$15)^2)),B30),SQRT((BSP_Easting-$D$14)^2+(BSP_Northing-$D$15)^2),0)),"-")</f>
        <v>-</v>
      </c>
      <c r="G30" s="57" t="str">
        <f t="shared" si="1"/>
        <v>-</v>
      </c>
      <c r="H30" s="12" t="str">
        <f t="array" ref="H30">IFERROR(INDEX(BSP_GSP_Group,MATCH(SMALL((SQRT((BSP_Easting-$D$14)^2+(BSP_Northing-$D$15)^2)),B30),SQRT((BSP_Easting-$D$14)^2+(BSP_Northing-$D$15)^2),0)),"-")</f>
        <v>-</v>
      </c>
      <c r="I30" s="12" t="str">
        <f t="array" ref="I30">IFERROR(INDEX(BSP_GSP_Link,MATCH(SMALL((SQRT((BSP_Easting-$D$14)^2+(BSP_Northing-$D$15)^2)),B30),SQRT((BSP_Easting-$D$14)^2+(BSP_Northing-$D$15)^2),0)),"-")</f>
        <v>-</v>
      </c>
      <c r="J30" s="12" t="str">
        <f t="array" ref="J30">IFERROR(INDEX(BSP_Easting,MATCH(SMALL((SQRT((BSP_Easting-$D$14)^2+(BSP_Northing-$D$15)^2)),B30),SQRT((BSP_Easting-$D$14)^2+(BSP_Northing-$D$15)^2),0)),"-")</f>
        <v>-</v>
      </c>
      <c r="K30" s="12" t="str">
        <f t="array" ref="K30">IFERROR(INDEX(BSP_Northing,MATCH(SMALL((SQRT((BSP_Easting-$D$14)^2+(BSP_Northing-$D$15)^2)),B30),SQRT((BSP_Easting-$D$14)^2+(BSP_Northing-$D$15)^2),0)),"-")</f>
        <v>-</v>
      </c>
      <c r="L30" s="14" t="str">
        <f t="array" ref="L30">IFERROR(INDEX(BSP_Headroom,MATCH(SMALL((SQRT((BSP_Easting-$D$14)^2+(BSP_Northing-$D$15)^2)),B30),SQRT((BSP_Easting-$D$14)^2+(BSP_Northing-$D$15)^2),0),IF($D$17="Demand – Firm", 1, IF($D$17="Demand – N-0", 2,  IF($D$17="Generation – Inverter Based", 3,  IF($D$17="Generation – Synchronous", 4, IF($D$17="Battery Storage", 5, 7)))))),"-")</f>
        <v>-</v>
      </c>
      <c r="M30" s="146">
        <f t="shared" si="2"/>
        <v>100000</v>
      </c>
      <c r="N30" s="146"/>
      <c r="P30" s="14" t="str">
        <f>IFERROR(IF(OR($D$17="Demand – Firm",$D$17="Demand – N-0"),"-",VLOOKUP(G30,'6)Transmission Capacity - App G'!$C$7:$J$23,6,FALSE)),"-")</f>
        <v>-</v>
      </c>
      <c r="Q30" s="14" t="str">
        <f>IFERROR(IF(OR($D$17="Demand – Firm",$D$17="Demand – N-0"),"-",VLOOKUP(G30,'6)Transmission Capacity - App G'!$C$7:$L$23,10,FALSE)),"-")</f>
        <v>-</v>
      </c>
      <c r="R30" s="14" t="str">
        <f>IFERROR(IF(OR($D$17="Demand – Firm",$D$17="Demand – N-0"),"-",IF(VLOOKUP(G30,'6)Transmission Capacity - App G'!$C$7:$I$23,7,FALSE)="A","Transmission Headroom Available",IF(VLOOKUP(G30,'6)Transmission Capacity - App G'!$C$7:$I$23,7,FALSE)="B","Modification Application Required",IF(VLOOKUP(G30,'6)Transmission Capacity - App G'!$C$7:$I$23,7,FALSE)="C","Transmission Works Identified","-")))),"-")</f>
        <v>-</v>
      </c>
      <c r="T30" s="141"/>
      <c r="U30" s="141"/>
    </row>
    <row r="31" spans="2:21" ht="14.5" x14ac:dyDescent="0.3">
      <c r="B31" s="12">
        <v>10</v>
      </c>
      <c r="C31" s="13" t="str">
        <f t="array" ref="C31">IFERROR(SMALL((SQRT((BSP_Easting-$D$14)^2+(BSP_Northing-$D$15)^2)),B31)/1000,"-")</f>
        <v>-</v>
      </c>
      <c r="D31" s="57" t="str">
        <f t="shared" si="0"/>
        <v>-</v>
      </c>
      <c r="E31" s="12" t="str">
        <f t="array" ref="E31">IFERROR(INDEX(BSP,MATCH(SMALL((SQRT((BSP_Easting-$D$14)^2+(BSP_Northing-$D$15)^2)),B31),SQRT((BSP_Easting-$D$14)^2+(BSP_Northing-$D$15)^2),0)),"-")</f>
        <v>-</v>
      </c>
      <c r="F31" s="12" t="str">
        <f t="array" ref="F31">IFERROR(INDEX(BSP_BSP_Link,MATCH(SMALL((SQRT((BSP_Easting-$D$14)^2+(BSP_Northing-$D$15)^2)),B31),SQRT((BSP_Easting-$D$14)^2+(BSP_Northing-$D$15)^2),0)),"-")</f>
        <v>-</v>
      </c>
      <c r="G31" s="57" t="str">
        <f t="shared" si="1"/>
        <v>-</v>
      </c>
      <c r="H31" s="12" t="str">
        <f t="array" ref="H31">IFERROR(INDEX(BSP_GSP_Group,MATCH(SMALL((SQRT((BSP_Easting-$D$14)^2+(BSP_Northing-$D$15)^2)),B31),SQRT((BSP_Easting-$D$14)^2+(BSP_Northing-$D$15)^2),0)),"-")</f>
        <v>-</v>
      </c>
      <c r="I31" s="12" t="str">
        <f t="array" ref="I31">IFERROR(INDEX(BSP_GSP_Link,MATCH(SMALL((SQRT((BSP_Easting-$D$14)^2+(BSP_Northing-$D$15)^2)),B31),SQRT((BSP_Easting-$D$14)^2+(BSP_Northing-$D$15)^2),0)),"-")</f>
        <v>-</v>
      </c>
      <c r="J31" s="12" t="str">
        <f t="array" ref="J31">IFERROR(INDEX(BSP_Easting,MATCH(SMALL((SQRT((BSP_Easting-$D$14)^2+(BSP_Northing-$D$15)^2)),B31),SQRT((BSP_Easting-$D$14)^2+(BSP_Northing-$D$15)^2),0)),"-")</f>
        <v>-</v>
      </c>
      <c r="K31" s="12" t="str">
        <f t="array" ref="K31">IFERROR(INDEX(BSP_Northing,MATCH(SMALL((SQRT((BSP_Easting-$D$14)^2+(BSP_Northing-$D$15)^2)),B31),SQRT((BSP_Easting-$D$14)^2+(BSP_Northing-$D$15)^2),0)),"-")</f>
        <v>-</v>
      </c>
      <c r="L31" s="14" t="str">
        <f t="array" ref="L31">IFERROR(INDEX(BSP_Headroom,MATCH(SMALL((SQRT((BSP_Easting-$D$14)^2+(BSP_Northing-$D$15)^2)),B31),SQRT((BSP_Easting-$D$14)^2+(BSP_Northing-$D$15)^2),0),IF($D$17="Demand – Firm", 1, IF($D$17="Demand – N-0", 2,  IF($D$17="Generation – Inverter Based", 3,  IF($D$17="Generation – Synchronous", 4, IF($D$17="Battery Storage", 5, 7)))))),"-")</f>
        <v>-</v>
      </c>
      <c r="M31" s="146">
        <f t="shared" si="2"/>
        <v>100000</v>
      </c>
      <c r="N31" s="146"/>
      <c r="P31" s="14" t="str">
        <f>IFERROR(IF(OR($D$17="Demand – Firm",$D$17="Demand – N-0"),"-",VLOOKUP(G31,'6)Transmission Capacity - App G'!$C$7:$J$23,6,FALSE)),"-")</f>
        <v>-</v>
      </c>
      <c r="Q31" s="14" t="str">
        <f>IFERROR(IF(OR($D$17="Demand – Firm",$D$17="Demand – N-0"),"-",VLOOKUP(G31,'6)Transmission Capacity - App G'!$C$7:$L$23,10,FALSE)),"-")</f>
        <v>-</v>
      </c>
      <c r="R31" s="14" t="str">
        <f>IFERROR(IF(OR($D$17="Demand – Firm",$D$17="Demand – N-0"),"-",IF(VLOOKUP(G31,'6)Transmission Capacity - App G'!$C$7:$I$23,7,FALSE)="A","Transmission Headroom Available",IF(VLOOKUP(G31,'6)Transmission Capacity - App G'!$C$7:$I$23,7,FALSE)="B","Modification Application Required",IF(VLOOKUP(G31,'6)Transmission Capacity - App G'!$C$7:$I$23,7,FALSE)="C","Transmission Works Identified","-")))),"-")</f>
        <v>-</v>
      </c>
      <c r="T31" s="141"/>
      <c r="U31" s="141"/>
    </row>
    <row r="34" spans="2:18" ht="23.5" x14ac:dyDescent="0.3">
      <c r="B34" s="124" t="s">
        <v>465</v>
      </c>
      <c r="C34" s="125"/>
      <c r="D34" s="125"/>
      <c r="E34" s="125"/>
      <c r="F34" s="125"/>
      <c r="G34" s="125"/>
      <c r="H34" s="125"/>
      <c r="I34" s="125"/>
      <c r="J34" s="125"/>
      <c r="K34" s="125"/>
      <c r="L34" s="125"/>
      <c r="M34" s="125"/>
      <c r="N34" s="125"/>
      <c r="O34" s="125"/>
      <c r="P34" s="125"/>
      <c r="Q34" s="125"/>
      <c r="R34" s="126"/>
    </row>
    <row r="35" spans="2:18" ht="15" customHeight="1" x14ac:dyDescent="0.35">
      <c r="B35" s="123" t="s">
        <v>454</v>
      </c>
      <c r="C35" s="123"/>
      <c r="D35" s="123"/>
      <c r="E35" s="51"/>
      <c r="F35" s="51"/>
      <c r="G35" s="33" t="s">
        <v>455</v>
      </c>
      <c r="H35" s="33"/>
      <c r="I35" s="33"/>
      <c r="J35" s="33"/>
      <c r="K35" s="33"/>
      <c r="L35" s="33"/>
      <c r="M35" s="33"/>
      <c r="N35" s="33"/>
      <c r="O35" s="33"/>
      <c r="P35" s="33"/>
      <c r="Q35" s="33"/>
      <c r="R35" s="34"/>
    </row>
    <row r="36" spans="2:18" ht="15" customHeight="1" x14ac:dyDescent="0.35">
      <c r="B36" s="123" t="s">
        <v>449</v>
      </c>
      <c r="C36" s="123"/>
      <c r="D36" s="123"/>
      <c r="E36" s="51"/>
      <c r="F36" s="51"/>
      <c r="G36" s="33" t="s">
        <v>485</v>
      </c>
      <c r="H36" s="33"/>
      <c r="I36" s="33"/>
      <c r="J36" s="33"/>
      <c r="K36" s="33"/>
      <c r="L36" s="33"/>
      <c r="M36" s="33"/>
      <c r="N36" s="33"/>
      <c r="O36" s="33"/>
      <c r="P36" s="33"/>
      <c r="Q36" s="33"/>
      <c r="R36" s="34"/>
    </row>
    <row r="37" spans="2:18" ht="15" customHeight="1" x14ac:dyDescent="0.35">
      <c r="B37" s="123" t="s">
        <v>450</v>
      </c>
      <c r="C37" s="123"/>
      <c r="D37" s="123"/>
      <c r="E37" s="51"/>
      <c r="F37" s="51"/>
      <c r="G37" s="33" t="s">
        <v>458</v>
      </c>
      <c r="H37" s="33"/>
      <c r="I37" s="33"/>
      <c r="J37" s="33"/>
      <c r="K37" s="33"/>
      <c r="L37" s="33"/>
      <c r="M37" s="33"/>
      <c r="N37" s="33"/>
      <c r="O37" s="33"/>
      <c r="P37" s="33"/>
      <c r="Q37" s="33"/>
      <c r="R37" s="34"/>
    </row>
    <row r="38" spans="2:18" ht="15" customHeight="1" x14ac:dyDescent="0.35">
      <c r="B38" s="123" t="s">
        <v>452</v>
      </c>
      <c r="C38" s="123"/>
      <c r="D38" s="123"/>
      <c r="E38" s="51"/>
      <c r="F38" s="51"/>
      <c r="G38" s="33" t="s">
        <v>486</v>
      </c>
      <c r="H38" s="33"/>
      <c r="I38" s="33"/>
      <c r="J38" s="33"/>
      <c r="K38" s="33"/>
      <c r="L38" s="33"/>
      <c r="M38" s="33"/>
      <c r="N38" s="33"/>
      <c r="O38" s="33"/>
      <c r="P38" s="33"/>
      <c r="Q38" s="33"/>
      <c r="R38" s="34"/>
    </row>
    <row r="39" spans="2:18" ht="15.75" customHeight="1" x14ac:dyDescent="0.35">
      <c r="B39" s="123" t="s">
        <v>453</v>
      </c>
      <c r="C39" s="123"/>
      <c r="D39" s="123"/>
      <c r="E39" s="52"/>
      <c r="F39" s="52"/>
      <c r="G39" s="35" t="s">
        <v>487</v>
      </c>
      <c r="H39" s="35"/>
      <c r="I39" s="35"/>
      <c r="J39" s="35"/>
      <c r="K39" s="35"/>
      <c r="L39" s="35"/>
      <c r="M39" s="35"/>
      <c r="N39" s="35"/>
      <c r="O39" s="35"/>
      <c r="P39" s="35"/>
      <c r="Q39" s="35"/>
      <c r="R39" s="36"/>
    </row>
  </sheetData>
  <sheetProtection algorithmName="SHA-512" hashValue="UDwoSmsc0a8MOR8WviFBhq706nCfch5qpaBvcNgvtD9fG2rg2Rfo/i7B8EGGom51Ay3GrWtB6XLZhAJQUr1URg==" saltValue="yUovQTC0AJ4r9WCBhoBmYw==" spinCount="100000" sheet="1" objects="1" scenarios="1"/>
  <mergeCells count="48">
    <mergeCell ref="M24:N24"/>
    <mergeCell ref="M25:N25"/>
    <mergeCell ref="B10:R11"/>
    <mergeCell ref="B5:R8"/>
    <mergeCell ref="B4:R4"/>
    <mergeCell ref="D14:G14"/>
    <mergeCell ref="D15:G15"/>
    <mergeCell ref="J14:N17"/>
    <mergeCell ref="B13:N13"/>
    <mergeCell ref="Q14:R14"/>
    <mergeCell ref="P13:R13"/>
    <mergeCell ref="P17:R17"/>
    <mergeCell ref="B14:C14"/>
    <mergeCell ref="B15:C15"/>
    <mergeCell ref="B16:C16"/>
    <mergeCell ref="B17:C17"/>
    <mergeCell ref="B39:D39"/>
    <mergeCell ref="B35:D35"/>
    <mergeCell ref="B36:D36"/>
    <mergeCell ref="Q15:R15"/>
    <mergeCell ref="Q16:R16"/>
    <mergeCell ref="P19:R19"/>
    <mergeCell ref="L20:L21"/>
    <mergeCell ref="D16:G16"/>
    <mergeCell ref="D17:G17"/>
    <mergeCell ref="B37:D37"/>
    <mergeCell ref="B38:D38"/>
    <mergeCell ref="B20:B21"/>
    <mergeCell ref="C20:C21"/>
    <mergeCell ref="D20:D21"/>
    <mergeCell ref="G20:G21"/>
    <mergeCell ref="J20:K20"/>
    <mergeCell ref="T19:U21"/>
    <mergeCell ref="T22:U31"/>
    <mergeCell ref="B34:R34"/>
    <mergeCell ref="Q20:Q21"/>
    <mergeCell ref="R20:R21"/>
    <mergeCell ref="B19:N19"/>
    <mergeCell ref="M28:N28"/>
    <mergeCell ref="M29:N29"/>
    <mergeCell ref="M30:N30"/>
    <mergeCell ref="M31:N31"/>
    <mergeCell ref="P20:P21"/>
    <mergeCell ref="M26:N26"/>
    <mergeCell ref="M27:N27"/>
    <mergeCell ref="M20:N21"/>
    <mergeCell ref="M22:N22"/>
    <mergeCell ref="M23:N23"/>
  </mergeCells>
  <conditionalFormatting sqref="D14:F18">
    <cfRule type="cellIs" dxfId="5" priority="1" operator="equal">
      <formula>"Enter Data"</formula>
    </cfRule>
  </conditionalFormatting>
  <conditionalFormatting sqref="L22:L31">
    <cfRule type="cellIs" dxfId="4" priority="17" operator="greaterThan">
      <formula>1000000</formula>
    </cfRule>
  </conditionalFormatting>
  <conditionalFormatting sqref="M22:M31">
    <cfRule type="cellIs" dxfId="3" priority="18" operator="greaterThan">
      <formula>15000</formula>
    </cfRule>
    <cfRule type="cellIs" dxfId="2" priority="19" operator="greaterThan">
      <formula>1</formula>
    </cfRule>
    <cfRule type="cellIs" dxfId="1" priority="20" operator="greaterThan">
      <formula>0.9</formula>
    </cfRule>
    <cfRule type="cellIs" dxfId="0" priority="21" operator="lessThan">
      <formula>0.95</formula>
    </cfRule>
  </conditionalFormatting>
  <dataValidations count="2">
    <dataValidation type="list" allowBlank="1" showInputMessage="1" showErrorMessage="1" sqref="D18:F18" xr:uid="{00000000-0002-0000-0200-000000000000}">
      <formula1>"Demand – Firm, Demand – N-0, Generation – Synchronous (LV), Generation – Synchronous (HV), Generation – Inverter Based, Battery Storage, Enter Data"</formula1>
    </dataValidation>
    <dataValidation type="list" allowBlank="1" showInputMessage="1" showErrorMessage="1" sqref="D17:F17" xr:uid="{00000000-0002-0000-0200-000001000000}">
      <formula1>"Demand – Firm, Demand – N-0, Generation – Synchronous, Generation – Inverter Based, Battery Storage, Enter Data"</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B2:S378"/>
  <sheetViews>
    <sheetView zoomScaleNormal="100" workbookViewId="0">
      <selection activeCell="H24" sqref="H24"/>
    </sheetView>
  </sheetViews>
  <sheetFormatPr defaultColWidth="9.1796875" defaultRowHeight="13" x14ac:dyDescent="0.3"/>
  <cols>
    <col min="1" max="1" width="2.1796875" style="1" bestFit="1" customWidth="1"/>
    <col min="2" max="2" width="33.54296875" style="1" customWidth="1"/>
    <col min="3" max="3" width="13" style="1" bestFit="1" customWidth="1"/>
    <col min="4" max="4" width="23.1796875" style="1" bestFit="1" customWidth="1"/>
    <col min="5" max="5" width="23.1796875" style="1" hidden="1" customWidth="1"/>
    <col min="6" max="6" width="21" style="1" bestFit="1" customWidth="1"/>
    <col min="7" max="7" width="13.1796875" style="1" customWidth="1"/>
    <col min="8" max="10" width="13.453125" style="1" customWidth="1"/>
    <col min="11" max="11" width="12.453125" style="1" customWidth="1"/>
    <col min="12" max="12" width="12.1796875" style="1" customWidth="1"/>
    <col min="13" max="13" width="14.1796875" style="1" customWidth="1"/>
    <col min="14" max="14" width="16.453125" style="1" customWidth="1"/>
    <col min="15" max="15" width="16.81640625" style="1" customWidth="1"/>
    <col min="16" max="16" width="23.81640625" style="1" customWidth="1"/>
    <col min="17" max="17" width="7.1796875" style="1" hidden="1" customWidth="1"/>
    <col min="18" max="19" width="9.1796875" style="1" hidden="1" customWidth="1"/>
    <col min="20" max="16384" width="9.1796875" style="1"/>
  </cols>
  <sheetData>
    <row r="2" spans="2:19" ht="99" customHeight="1" x14ac:dyDescent="0.3"/>
    <row r="3" spans="2:19" ht="15.75" customHeight="1" x14ac:dyDescent="0.3"/>
    <row r="4" spans="2:19" ht="29.25" customHeight="1" x14ac:dyDescent="0.3">
      <c r="B4" s="163" t="s">
        <v>0</v>
      </c>
      <c r="C4" s="163"/>
      <c r="D4" s="163"/>
      <c r="E4" s="163"/>
      <c r="F4" s="163"/>
      <c r="G4" s="163"/>
      <c r="H4" s="163"/>
      <c r="I4" s="163"/>
      <c r="J4" s="163"/>
      <c r="K4" s="163"/>
      <c r="L4" s="163"/>
      <c r="M4" s="163"/>
      <c r="N4" s="163"/>
      <c r="O4" s="163"/>
      <c r="P4" s="163"/>
    </row>
    <row r="5" spans="2:19" ht="19.5" customHeight="1" x14ac:dyDescent="0.3">
      <c r="B5" s="162" t="s">
        <v>1</v>
      </c>
      <c r="C5" s="162" t="s">
        <v>2</v>
      </c>
      <c r="D5" s="162" t="s">
        <v>3</v>
      </c>
      <c r="E5" s="50"/>
      <c r="F5" s="162" t="s">
        <v>488</v>
      </c>
      <c r="G5" s="162" t="s">
        <v>4</v>
      </c>
      <c r="H5" s="162"/>
      <c r="I5" s="156" t="s">
        <v>572</v>
      </c>
      <c r="J5" s="157"/>
      <c r="K5" s="162" t="s">
        <v>5</v>
      </c>
      <c r="L5" s="162"/>
      <c r="M5" s="162" t="s">
        <v>478</v>
      </c>
      <c r="N5" s="162"/>
      <c r="O5" s="162"/>
      <c r="P5" s="97" t="s">
        <v>477</v>
      </c>
    </row>
    <row r="6" spans="2:19" ht="33" customHeight="1" x14ac:dyDescent="0.3">
      <c r="B6" s="154"/>
      <c r="C6" s="154"/>
      <c r="D6" s="154"/>
      <c r="E6" s="16"/>
      <c r="F6" s="154"/>
      <c r="G6" s="16" t="s">
        <v>7</v>
      </c>
      <c r="H6" s="16" t="s">
        <v>8</v>
      </c>
      <c r="I6" s="16" t="s">
        <v>573</v>
      </c>
      <c r="J6" s="16" t="s">
        <v>586</v>
      </c>
      <c r="K6" s="16" t="s">
        <v>9</v>
      </c>
      <c r="L6" s="16" t="s">
        <v>10</v>
      </c>
      <c r="M6" s="16" t="s">
        <v>11</v>
      </c>
      <c r="N6" s="16" t="s">
        <v>446</v>
      </c>
      <c r="O6" s="16" t="s">
        <v>447</v>
      </c>
      <c r="P6" s="142"/>
    </row>
    <row r="7" spans="2:19" ht="14.5" x14ac:dyDescent="0.35">
      <c r="B7" s="6" t="s">
        <v>12</v>
      </c>
      <c r="C7" s="6" t="s">
        <v>475</v>
      </c>
      <c r="D7" s="6" t="s">
        <v>218</v>
      </c>
      <c r="E7" s="6" t="s">
        <v>218</v>
      </c>
      <c r="F7" s="6" t="s">
        <v>415</v>
      </c>
      <c r="G7" s="6">
        <v>367434</v>
      </c>
      <c r="H7" s="65">
        <v>426087</v>
      </c>
      <c r="I7" s="66">
        <v>400</v>
      </c>
      <c r="J7" s="77">
        <v>4.572614131981835</v>
      </c>
      <c r="K7" s="62">
        <v>0</v>
      </c>
      <c r="L7" s="63">
        <v>11.654795494204429</v>
      </c>
      <c r="M7" s="62">
        <v>21.100000000000108</v>
      </c>
      <c r="N7" s="82">
        <v>3.6818791946308913</v>
      </c>
      <c r="O7" s="61">
        <v>2.6980327868852596</v>
      </c>
      <c r="P7" s="64">
        <v>11.654795494204429</v>
      </c>
      <c r="Q7" s="1">
        <v>0</v>
      </c>
      <c r="R7" s="1">
        <v>0</v>
      </c>
      <c r="S7" s="1" t="str">
        <f>VLOOKUP(F7,'6)Transmission Capacity - App G'!$C$7:$M$23,11,FALSE)</f>
        <v>Offer   signed  26/09/2024.PP submitted, offer due 13/02/2025.Another PP submitted,offer due 06/05/25</v>
      </c>
    </row>
    <row r="8" spans="2:19" ht="14.5" x14ac:dyDescent="0.35">
      <c r="B8" s="6" t="s">
        <v>13</v>
      </c>
      <c r="C8" s="6" t="s">
        <v>476</v>
      </c>
      <c r="D8" s="6" t="s">
        <v>380</v>
      </c>
      <c r="E8" s="6" t="s">
        <v>380</v>
      </c>
      <c r="F8" s="6" t="s">
        <v>416</v>
      </c>
      <c r="G8" s="6">
        <v>385044</v>
      </c>
      <c r="H8" s="65">
        <v>379026</v>
      </c>
      <c r="I8" s="66">
        <v>400</v>
      </c>
      <c r="J8" s="77">
        <v>7.6210235533030604</v>
      </c>
      <c r="K8" s="62">
        <v>9.328447457215578</v>
      </c>
      <c r="L8" s="63">
        <v>16.018447457215579</v>
      </c>
      <c r="M8" s="62">
        <v>5.7680000000000575</v>
      </c>
      <c r="N8" s="82">
        <v>1.9574944071588367</v>
      </c>
      <c r="O8" s="61">
        <v>1.4344262295081966</v>
      </c>
      <c r="P8" s="64">
        <v>5.7680000000000575</v>
      </c>
      <c r="Q8" s="1">
        <v>1.4344262295081966</v>
      </c>
      <c r="R8" s="1">
        <v>5.7680000000000575</v>
      </c>
      <c r="S8" s="1" t="str">
        <f>VLOOKUP(F8,'6)Transmission Capacity - App G'!$C$7:$M$23,11,FALSE)</f>
        <v>Offer with ENW, due  to be signed 11/03/2025</v>
      </c>
    </row>
    <row r="9" spans="2:19" ht="14.5" x14ac:dyDescent="0.35">
      <c r="B9" s="6" t="s">
        <v>14</v>
      </c>
      <c r="C9" s="6" t="s">
        <v>476</v>
      </c>
      <c r="D9" s="6" t="s">
        <v>381</v>
      </c>
      <c r="E9" s="58" t="s">
        <v>444</v>
      </c>
      <c r="F9" s="6" t="s">
        <v>492</v>
      </c>
      <c r="G9" s="6">
        <v>372125</v>
      </c>
      <c r="H9" s="65">
        <v>546499</v>
      </c>
      <c r="I9" s="66">
        <v>400</v>
      </c>
      <c r="J9" s="77">
        <v>7.6210235533030604</v>
      </c>
      <c r="K9" s="62">
        <v>0</v>
      </c>
      <c r="L9" s="63">
        <v>0</v>
      </c>
      <c r="M9" s="62">
        <v>3.3046577906575609</v>
      </c>
      <c r="N9" s="82">
        <v>3.3046577906575609</v>
      </c>
      <c r="O9" s="61">
        <v>3.3046577906575609</v>
      </c>
      <c r="P9" s="64">
        <v>0</v>
      </c>
      <c r="Q9" s="1">
        <v>3.2625525274996665</v>
      </c>
      <c r="R9" s="1">
        <v>1.1073476182113269</v>
      </c>
      <c r="S9" s="1" t="str">
        <f>VLOOKUP(F9,'6)Transmission Capacity - App G'!$C$7:$M$23,11,FALSE)</f>
        <v>Offer with ENW, due to be signed 16/04/2025. Another PP submitted , awaiting Clock Start date.</v>
      </c>
    </row>
    <row r="10" spans="2:19" ht="14.5" x14ac:dyDescent="0.35">
      <c r="B10" s="6" t="s">
        <v>15</v>
      </c>
      <c r="C10" s="6" t="s">
        <v>476</v>
      </c>
      <c r="D10" s="6" t="s">
        <v>382</v>
      </c>
      <c r="E10" s="6" t="s">
        <v>382</v>
      </c>
      <c r="F10" s="6" t="s">
        <v>492</v>
      </c>
      <c r="G10" s="6">
        <v>337602</v>
      </c>
      <c r="H10" s="65">
        <v>503506</v>
      </c>
      <c r="I10" s="66">
        <v>400</v>
      </c>
      <c r="J10" s="77">
        <v>7.6210235533030604</v>
      </c>
      <c r="K10" s="62">
        <v>0</v>
      </c>
      <c r="L10" s="63">
        <v>10.059840580030624</v>
      </c>
      <c r="M10" s="62">
        <v>29.628662367536485</v>
      </c>
      <c r="N10" s="82">
        <v>25.029554655870445</v>
      </c>
      <c r="O10" s="61">
        <v>17.989233753637247</v>
      </c>
      <c r="P10" s="64">
        <v>10.059840580030624</v>
      </c>
      <c r="Q10" s="1">
        <v>0</v>
      </c>
      <c r="R10" s="1">
        <v>0</v>
      </c>
      <c r="S10" s="1" t="str">
        <f>VLOOKUP(F10,'6)Transmission Capacity - App G'!$C$7:$M$23,11,FALSE)</f>
        <v>Offer with ENW, due to be signed 16/04/2025. Another PP submitted , awaiting Clock Start date.</v>
      </c>
    </row>
    <row r="11" spans="2:19" ht="14.5" x14ac:dyDescent="0.35">
      <c r="B11" s="6" t="s">
        <v>16</v>
      </c>
      <c r="C11" s="6" t="s">
        <v>475</v>
      </c>
      <c r="D11" s="6" t="s">
        <v>383</v>
      </c>
      <c r="E11" s="6" t="s">
        <v>383</v>
      </c>
      <c r="F11" s="6" t="s">
        <v>417</v>
      </c>
      <c r="G11" s="6">
        <v>385022</v>
      </c>
      <c r="H11" s="65">
        <v>398830</v>
      </c>
      <c r="I11" s="66">
        <v>400</v>
      </c>
      <c r="J11" s="77">
        <v>4.572614131981835</v>
      </c>
      <c r="K11" s="62">
        <v>5.1424381976201197</v>
      </c>
      <c r="L11" s="63">
        <v>9.2794381976201201</v>
      </c>
      <c r="M11" s="62">
        <v>32.330188524288552</v>
      </c>
      <c r="N11" s="82">
        <v>6.2179497407259641</v>
      </c>
      <c r="O11" s="61">
        <v>4.5367869615832346</v>
      </c>
      <c r="P11" s="64">
        <v>9.2794381976201201</v>
      </c>
      <c r="Q11" s="1">
        <v>4.8939291743800517</v>
      </c>
      <c r="R11" s="1">
        <v>0.33303819762011955</v>
      </c>
      <c r="S11" s="1" t="str">
        <f>VLOOKUP(F11,'6)Transmission Capacity - App G'!$C$7:$M$23,11,FALSE)</f>
        <v xml:space="preserve"> Offers with ENW, due to be signed 28/08/2024 - now extended to address queries</v>
      </c>
    </row>
    <row r="12" spans="2:19" ht="14.5" x14ac:dyDescent="0.35">
      <c r="B12" s="6" t="s">
        <v>17</v>
      </c>
      <c r="C12" s="6" t="s">
        <v>475</v>
      </c>
      <c r="D12" s="6" t="s">
        <v>383</v>
      </c>
      <c r="E12" s="6" t="s">
        <v>383</v>
      </c>
      <c r="F12" s="6" t="s">
        <v>417</v>
      </c>
      <c r="G12" s="6">
        <v>385032</v>
      </c>
      <c r="H12" s="65">
        <v>398840</v>
      </c>
      <c r="I12" s="66">
        <v>400</v>
      </c>
      <c r="J12" s="77">
        <v>4.572614131981835</v>
      </c>
      <c r="K12" s="62">
        <v>6.1753193789659289</v>
      </c>
      <c r="L12" s="63">
        <v>10.925319378965929</v>
      </c>
      <c r="M12" s="62">
        <v>19.283871758280018</v>
      </c>
      <c r="N12" s="82">
        <v>19.283871758280018</v>
      </c>
      <c r="O12" s="61">
        <v>15.59965075669383</v>
      </c>
      <c r="P12" s="64">
        <v>10.925319378965929</v>
      </c>
      <c r="Q12" s="1">
        <v>15.753582105447546</v>
      </c>
      <c r="R12" s="1">
        <v>7.6053193789659304</v>
      </c>
      <c r="S12" s="1" t="str">
        <f>VLOOKUP(F12,'6)Transmission Capacity - App G'!$C$7:$M$23,11,FALSE)</f>
        <v xml:space="preserve"> Offers with ENW, due to be signed 28/08/2024 - now extended to address queries</v>
      </c>
    </row>
    <row r="13" spans="2:19" ht="14.5" x14ac:dyDescent="0.35">
      <c r="B13" s="6" t="s">
        <v>18</v>
      </c>
      <c r="C13" s="6" t="s">
        <v>476</v>
      </c>
      <c r="D13" s="6" t="s">
        <v>384</v>
      </c>
      <c r="E13" s="58" t="s">
        <v>321</v>
      </c>
      <c r="F13" s="6" t="s">
        <v>490</v>
      </c>
      <c r="G13" s="6">
        <v>300011</v>
      </c>
      <c r="H13" s="65">
        <v>527810</v>
      </c>
      <c r="I13" s="66">
        <v>400</v>
      </c>
      <c r="J13" s="77">
        <v>7.6210235533030604</v>
      </c>
      <c r="K13" s="62">
        <v>3.4651732715575214</v>
      </c>
      <c r="L13" s="63">
        <v>8.9651732715575214</v>
      </c>
      <c r="M13" s="62">
        <v>7</v>
      </c>
      <c r="N13" s="82">
        <v>1.9574944071588367</v>
      </c>
      <c r="O13" s="61">
        <v>1.4344262295081966</v>
      </c>
      <c r="P13" s="64">
        <v>7</v>
      </c>
      <c r="Q13" s="1">
        <v>0</v>
      </c>
      <c r="R13" s="1">
        <v>0</v>
      </c>
      <c r="S13" s="1" t="str">
        <f>VLOOKUP(F13,'6)Transmission Capacity - App G'!$C$7:$M$23,11,FALSE)</f>
        <v>Offer  signed  20/11/2024.Another parrallel submission made, offer due 15/02/2025. Another parrallel submission made, awaiting Clock start date</v>
      </c>
    </row>
    <row r="14" spans="2:19" ht="14.5" x14ac:dyDescent="0.35">
      <c r="B14" s="6" t="s">
        <v>19</v>
      </c>
      <c r="C14" s="6" t="s">
        <v>475</v>
      </c>
      <c r="D14" s="6" t="s">
        <v>385</v>
      </c>
      <c r="E14" s="6" t="s">
        <v>385</v>
      </c>
      <c r="F14" s="6" t="s">
        <v>491</v>
      </c>
      <c r="G14" s="6">
        <v>334416</v>
      </c>
      <c r="H14" s="65">
        <v>428229</v>
      </c>
      <c r="I14" s="66">
        <v>800</v>
      </c>
      <c r="J14" s="77">
        <v>9.1452282639636699</v>
      </c>
      <c r="K14" s="62">
        <v>5.0788858571890465</v>
      </c>
      <c r="L14" s="63">
        <v>8.0788858571890465</v>
      </c>
      <c r="M14" s="62">
        <v>21.754768865532633</v>
      </c>
      <c r="N14" s="82">
        <v>9.4451535700039884</v>
      </c>
      <c r="O14" s="61">
        <v>6.8914435389988364</v>
      </c>
      <c r="P14" s="64">
        <v>8.0788858571890465</v>
      </c>
      <c r="Q14" s="1">
        <v>0</v>
      </c>
      <c r="R14" s="1">
        <v>0</v>
      </c>
      <c r="S14" s="1" t="str">
        <f>VLOOKUP(F14,'6)Transmission Capacity - App G'!$C$7:$M$23,11,FALSE)</f>
        <v xml:space="preserve">  Offer signed  23/01/2025. Another offer  with ENW,  due to be signed   16/04/2025. Another parrallel submission made,offer due 08/04/2025.Another submission made, awaiting Clock start date</v>
      </c>
    </row>
    <row r="15" spans="2:19" ht="14.5" x14ac:dyDescent="0.35">
      <c r="B15" s="6" t="s">
        <v>20</v>
      </c>
      <c r="C15" s="6" t="s">
        <v>475</v>
      </c>
      <c r="D15" s="6" t="s">
        <v>325</v>
      </c>
      <c r="E15" s="6" t="s">
        <v>325</v>
      </c>
      <c r="F15" s="6" t="s">
        <v>418</v>
      </c>
      <c r="G15" s="6">
        <v>384753</v>
      </c>
      <c r="H15" s="65">
        <v>397415</v>
      </c>
      <c r="I15" s="66">
        <v>630</v>
      </c>
      <c r="J15" s="77">
        <v>7.2018672578713909</v>
      </c>
      <c r="K15" s="62">
        <v>0.47843502404037608</v>
      </c>
      <c r="L15" s="63">
        <v>5.4784350240403761</v>
      </c>
      <c r="M15" s="62">
        <v>11.217948717948717</v>
      </c>
      <c r="N15" s="82">
        <v>1.9574944071588367</v>
      </c>
      <c r="O15" s="61">
        <v>1.4344262295081966</v>
      </c>
      <c r="P15" s="64">
        <v>5.4784350240403761</v>
      </c>
      <c r="Q15" s="1">
        <v>1.4344262295081966</v>
      </c>
      <c r="R15" s="1">
        <v>0</v>
      </c>
      <c r="S15" s="1" t="str">
        <f>VLOOKUP(F15,'6)Transmission Capacity - App G'!$C$7:$M$23,11,FALSE)</f>
        <v>Offer  signed 27/08/2024</v>
      </c>
    </row>
    <row r="16" spans="2:19" ht="14.5" x14ac:dyDescent="0.35">
      <c r="B16" s="6" t="s">
        <v>21</v>
      </c>
      <c r="C16" s="6" t="s">
        <v>476</v>
      </c>
      <c r="D16" s="6" t="s">
        <v>382</v>
      </c>
      <c r="E16" s="6" t="s">
        <v>382</v>
      </c>
      <c r="F16" s="6" t="s">
        <v>492</v>
      </c>
      <c r="G16" s="6">
        <v>346495</v>
      </c>
      <c r="H16" s="65">
        <v>478180</v>
      </c>
      <c r="I16" s="66">
        <v>400</v>
      </c>
      <c r="J16" s="77">
        <v>7.6210235533030604</v>
      </c>
      <c r="K16" s="62">
        <v>0</v>
      </c>
      <c r="L16" s="63">
        <v>10.059840580030624</v>
      </c>
      <c r="M16" s="62">
        <v>18.384501901563311</v>
      </c>
      <c r="N16" s="82">
        <v>18.384501901563311</v>
      </c>
      <c r="O16" s="61">
        <v>18.384501901563311</v>
      </c>
      <c r="P16" s="64">
        <v>10.059840580030624</v>
      </c>
      <c r="Q16" s="1">
        <v>0</v>
      </c>
      <c r="R16" s="1">
        <v>0</v>
      </c>
      <c r="S16" s="1" t="str">
        <f>VLOOKUP(F16,'6)Transmission Capacity - App G'!$C$7:$M$23,11,FALSE)</f>
        <v>Offer with ENW, due to be signed 16/04/2025. Another PP submitted , awaiting Clock Start date.</v>
      </c>
    </row>
    <row r="17" spans="2:19" ht="14.5" x14ac:dyDescent="0.35">
      <c r="B17" s="6" t="s">
        <v>22</v>
      </c>
      <c r="C17" s="6" t="s">
        <v>475</v>
      </c>
      <c r="D17" s="6" t="s">
        <v>414</v>
      </c>
      <c r="E17" s="6" t="s">
        <v>414</v>
      </c>
      <c r="F17" s="6" t="s">
        <v>587</v>
      </c>
      <c r="G17" s="6">
        <v>357056</v>
      </c>
      <c r="H17" s="65">
        <v>400663</v>
      </c>
      <c r="I17" s="66">
        <v>800</v>
      </c>
      <c r="J17" s="77">
        <v>9.1452282639636699</v>
      </c>
      <c r="K17" s="62">
        <v>0</v>
      </c>
      <c r="L17" s="63">
        <v>0.94597486447327483</v>
      </c>
      <c r="M17" s="62">
        <v>26.248485746748454</v>
      </c>
      <c r="N17" s="82">
        <v>8.5873952931790978</v>
      </c>
      <c r="O17" s="61">
        <v>6.2655995343422575</v>
      </c>
      <c r="P17" s="64">
        <v>0.94597486447327483</v>
      </c>
      <c r="Q17" s="1">
        <v>5.9844628485863938</v>
      </c>
      <c r="R17" s="1">
        <v>2.5353748644732761</v>
      </c>
      <c r="S17" s="1" t="e">
        <f>VLOOKUP(F17,'6)Transmission Capacity - App G'!$C$7:$M$23,11,FALSE)</f>
        <v>#N/A</v>
      </c>
    </row>
    <row r="18" spans="2:19" ht="14.5" x14ac:dyDescent="0.35">
      <c r="B18" s="6" t="s">
        <v>23</v>
      </c>
      <c r="C18" s="6" t="s">
        <v>475</v>
      </c>
      <c r="D18" s="6" t="s">
        <v>386</v>
      </c>
      <c r="E18" s="6" t="s">
        <v>386</v>
      </c>
      <c r="F18" s="6" t="s">
        <v>491</v>
      </c>
      <c r="G18" s="6">
        <v>350275</v>
      </c>
      <c r="H18" s="65">
        <v>430526</v>
      </c>
      <c r="I18" s="66">
        <v>630</v>
      </c>
      <c r="J18" s="77">
        <v>7.2018672578713909</v>
      </c>
      <c r="K18" s="62">
        <v>1.9452496530022216</v>
      </c>
      <c r="L18" s="63">
        <v>1.9452496530022216</v>
      </c>
      <c r="M18" s="62">
        <v>5.5699604306551862</v>
      </c>
      <c r="N18" s="82">
        <v>1.9574944071588367</v>
      </c>
      <c r="O18" s="61">
        <v>1.4344262295081966</v>
      </c>
      <c r="P18" s="64">
        <v>1.9452496530022216</v>
      </c>
      <c r="Q18" s="1">
        <v>1.4344262295081966</v>
      </c>
      <c r="R18" s="1">
        <v>0</v>
      </c>
      <c r="S18" s="1" t="str">
        <f>VLOOKUP(F18,'6)Transmission Capacity - App G'!$C$7:$M$23,11,FALSE)</f>
        <v xml:space="preserve">  Offer signed  23/01/2025. Another offer  with ENW,  due to be signed   16/04/2025. Another parrallel submission made,offer due 08/04/2025.Another submission made, awaiting Clock start date</v>
      </c>
    </row>
    <row r="19" spans="2:19" ht="14.5" x14ac:dyDescent="0.35">
      <c r="B19" s="6" t="s">
        <v>24</v>
      </c>
      <c r="C19" s="6" t="s">
        <v>475</v>
      </c>
      <c r="D19" s="6" t="s">
        <v>288</v>
      </c>
      <c r="E19" s="6" t="s">
        <v>288</v>
      </c>
      <c r="F19" s="6" t="s">
        <v>420</v>
      </c>
      <c r="G19" s="6">
        <v>377188</v>
      </c>
      <c r="H19" s="65">
        <v>392252</v>
      </c>
      <c r="I19" s="66">
        <v>630</v>
      </c>
      <c r="J19" s="77">
        <v>7.2018672578713909</v>
      </c>
      <c r="K19" s="62">
        <v>9.5983495389872964</v>
      </c>
      <c r="L19" s="63">
        <v>13.738349538987297</v>
      </c>
      <c r="M19" s="62">
        <v>28.894083886523703</v>
      </c>
      <c r="N19" s="82">
        <v>8.6398883127243735</v>
      </c>
      <c r="O19" s="61">
        <v>6.303899883585566</v>
      </c>
      <c r="P19" s="64">
        <v>13.738349538987297</v>
      </c>
      <c r="Q19" s="1">
        <v>6.5315046617855801</v>
      </c>
      <c r="R19" s="1">
        <v>13.484749538987296</v>
      </c>
      <c r="S19" s="1" t="str">
        <f>VLOOKUP(F19,'6)Transmission Capacity - App G'!$C$7:$M$23,11,FALSE)</f>
        <v>PP submitted, awaiting Clock Start date</v>
      </c>
    </row>
    <row r="20" spans="2:19" ht="14.5" x14ac:dyDescent="0.35">
      <c r="B20" s="6" t="s">
        <v>25</v>
      </c>
      <c r="C20" s="6" t="s">
        <v>475</v>
      </c>
      <c r="D20" s="6" t="s">
        <v>387</v>
      </c>
      <c r="E20" s="6" t="s">
        <v>387</v>
      </c>
      <c r="F20" s="6" t="s">
        <v>418</v>
      </c>
      <c r="G20" s="6">
        <v>393275</v>
      </c>
      <c r="H20" s="65">
        <v>399319</v>
      </c>
      <c r="I20" s="66">
        <v>630</v>
      </c>
      <c r="J20" s="77">
        <v>7.2018672578713909</v>
      </c>
      <c r="K20" s="62">
        <v>4.968697283191684</v>
      </c>
      <c r="L20" s="63">
        <v>9.1056972831916845</v>
      </c>
      <c r="M20" s="62">
        <v>7</v>
      </c>
      <c r="N20" s="82">
        <v>1.9574944071588367</v>
      </c>
      <c r="O20" s="61">
        <v>1.4344262295081966</v>
      </c>
      <c r="P20" s="64">
        <v>7</v>
      </c>
      <c r="Q20" s="1">
        <v>1.4344262295081966</v>
      </c>
      <c r="R20" s="1">
        <v>7</v>
      </c>
      <c r="S20" s="1" t="str">
        <f>VLOOKUP(F20,'6)Transmission Capacity - App G'!$C$7:$M$23,11,FALSE)</f>
        <v>Offer  signed 27/08/2024</v>
      </c>
    </row>
    <row r="21" spans="2:19" ht="14.5" x14ac:dyDescent="0.35">
      <c r="B21" s="6" t="s">
        <v>26</v>
      </c>
      <c r="C21" s="6" t="s">
        <v>475</v>
      </c>
      <c r="D21" s="6" t="s">
        <v>387</v>
      </c>
      <c r="E21" s="6" t="s">
        <v>387</v>
      </c>
      <c r="F21" s="6" t="s">
        <v>418</v>
      </c>
      <c r="G21" s="6">
        <v>393285</v>
      </c>
      <c r="H21" s="65">
        <v>399329</v>
      </c>
      <c r="I21" s="66">
        <v>630</v>
      </c>
      <c r="J21" s="77">
        <v>7.2018672578713909</v>
      </c>
      <c r="K21" s="62">
        <v>6.9140957957621856</v>
      </c>
      <c r="L21" s="63">
        <v>11.664095795762186</v>
      </c>
      <c r="M21" s="62">
        <v>7</v>
      </c>
      <c r="N21" s="82">
        <v>1.9574944071588367</v>
      </c>
      <c r="O21" s="61">
        <v>1.4344262295081966</v>
      </c>
      <c r="P21" s="64">
        <v>7</v>
      </c>
      <c r="Q21" s="1">
        <v>1.4344262295081966</v>
      </c>
      <c r="R21" s="1">
        <v>7</v>
      </c>
      <c r="S21" s="1" t="str">
        <f>VLOOKUP(F21,'6)Transmission Capacity - App G'!$C$7:$M$23,11,FALSE)</f>
        <v>Offer  signed 27/08/2024</v>
      </c>
    </row>
    <row r="22" spans="2:19" ht="14.5" x14ac:dyDescent="0.35">
      <c r="B22" s="6" t="s">
        <v>27</v>
      </c>
      <c r="C22" s="6" t="s">
        <v>475</v>
      </c>
      <c r="D22" s="6" t="s">
        <v>388</v>
      </c>
      <c r="E22" s="6" t="s">
        <v>388</v>
      </c>
      <c r="F22" s="6" t="s">
        <v>418</v>
      </c>
      <c r="G22" s="6">
        <v>406537</v>
      </c>
      <c r="H22" s="65">
        <v>373050</v>
      </c>
      <c r="I22" s="66">
        <v>630</v>
      </c>
      <c r="J22" s="77">
        <v>7.2018672578713909</v>
      </c>
      <c r="K22" s="62">
        <v>2.0975143236520921</v>
      </c>
      <c r="L22" s="63">
        <v>2.0975143236520921</v>
      </c>
      <c r="M22" s="62">
        <v>31.439137669514935</v>
      </c>
      <c r="N22" s="82">
        <v>10.158356601515754</v>
      </c>
      <c r="O22" s="61">
        <v>7.4118160651920837</v>
      </c>
      <c r="P22" s="64">
        <v>2.0975143236520921</v>
      </c>
      <c r="Q22" s="1">
        <v>1.3560655737704996</v>
      </c>
      <c r="R22" s="1">
        <v>10.605128205128267</v>
      </c>
      <c r="S22" s="1" t="str">
        <f>VLOOKUP(F22,'6)Transmission Capacity - App G'!$C$7:$M$23,11,FALSE)</f>
        <v>Offer  signed 27/08/2024</v>
      </c>
    </row>
    <row r="23" spans="2:19" ht="14.5" x14ac:dyDescent="0.35">
      <c r="B23" s="6" t="s">
        <v>28</v>
      </c>
      <c r="C23" s="6" t="s">
        <v>476</v>
      </c>
      <c r="D23" s="6" t="s">
        <v>339</v>
      </c>
      <c r="E23" s="6" t="s">
        <v>339</v>
      </c>
      <c r="F23" s="6" t="s">
        <v>490</v>
      </c>
      <c r="G23" s="6">
        <v>321558</v>
      </c>
      <c r="H23" s="65">
        <v>477806</v>
      </c>
      <c r="I23" s="66">
        <v>630</v>
      </c>
      <c r="J23" s="77">
        <v>12.00311209645232</v>
      </c>
      <c r="K23" s="62">
        <v>1.5479895166555302</v>
      </c>
      <c r="L23" s="63">
        <v>8.5279895166555306</v>
      </c>
      <c r="M23" s="62">
        <v>11.720729882717793</v>
      </c>
      <c r="N23" s="82">
        <v>6.604723346828612</v>
      </c>
      <c r="O23" s="61">
        <v>4.7469447138700307</v>
      </c>
      <c r="P23" s="64">
        <v>8.5279895166555306</v>
      </c>
      <c r="Q23" s="1">
        <v>6.4697381183317182</v>
      </c>
      <c r="R23" s="1">
        <v>8.4279895166555292</v>
      </c>
      <c r="S23" s="1" t="str">
        <f>VLOOKUP(F23,'6)Transmission Capacity - App G'!$C$7:$M$23,11,FALSE)</f>
        <v>Offer  signed  20/11/2024.Another parrallel submission made, offer due 15/02/2025. Another parrallel submission made, awaiting Clock start date</v>
      </c>
    </row>
    <row r="24" spans="2:19" ht="14.5" x14ac:dyDescent="0.35">
      <c r="B24" s="6" t="s">
        <v>29</v>
      </c>
      <c r="C24" s="6" t="s">
        <v>476</v>
      </c>
      <c r="D24" s="6" t="s">
        <v>389</v>
      </c>
      <c r="E24" s="6" t="s">
        <v>389</v>
      </c>
      <c r="F24" s="6" t="s">
        <v>490</v>
      </c>
      <c r="G24" s="6">
        <v>354779</v>
      </c>
      <c r="H24" s="65">
        <v>568913</v>
      </c>
      <c r="I24" s="66">
        <v>800</v>
      </c>
      <c r="J24" s="77">
        <v>15.242047106606121</v>
      </c>
      <c r="K24" s="62">
        <v>0.92952744818773425</v>
      </c>
      <c r="L24" s="63">
        <v>1.6295274481877344</v>
      </c>
      <c r="M24" s="62">
        <v>3.9789089655801897</v>
      </c>
      <c r="N24" s="82">
        <v>3.9789089655801897</v>
      </c>
      <c r="O24" s="61">
        <v>3.9789089655801897</v>
      </c>
      <c r="P24" s="64">
        <v>1.6295274481877344</v>
      </c>
      <c r="Q24" s="1">
        <v>3.9789089655801897</v>
      </c>
      <c r="R24" s="59">
        <v>1.6295274481877344</v>
      </c>
      <c r="S24" s="1" t="str">
        <f>VLOOKUP(F24,'6)Transmission Capacity - App G'!$C$7:$M$23,11,FALSE)</f>
        <v>Offer  signed  20/11/2024.Another parrallel submission made, offer due 15/02/2025. Another parrallel submission made, awaiting Clock start date</v>
      </c>
    </row>
    <row r="25" spans="2:19" ht="14.5" x14ac:dyDescent="0.35">
      <c r="B25" s="6" t="s">
        <v>30</v>
      </c>
      <c r="C25" s="6" t="s">
        <v>476</v>
      </c>
      <c r="D25" s="6" t="s">
        <v>384</v>
      </c>
      <c r="E25" s="58" t="s">
        <v>321</v>
      </c>
      <c r="F25" s="6" t="s">
        <v>490</v>
      </c>
      <c r="G25" s="6">
        <v>314417</v>
      </c>
      <c r="H25" s="65">
        <v>542840</v>
      </c>
      <c r="I25" s="66">
        <v>400</v>
      </c>
      <c r="J25" s="77">
        <v>7.6210235533030604</v>
      </c>
      <c r="K25" s="62">
        <v>3.4698394122120479</v>
      </c>
      <c r="L25" s="63">
        <v>5.4698394122120479</v>
      </c>
      <c r="M25" s="62">
        <v>7</v>
      </c>
      <c r="N25" s="82">
        <v>1.9574944071588367</v>
      </c>
      <c r="O25" s="61">
        <v>1.4344262295081966</v>
      </c>
      <c r="P25" s="64">
        <v>5.4698394122120479</v>
      </c>
      <c r="Q25" s="1">
        <v>0</v>
      </c>
      <c r="R25" s="1">
        <v>0</v>
      </c>
      <c r="S25" s="1" t="str">
        <f>VLOOKUP(F25,'6)Transmission Capacity - App G'!$C$7:$M$23,11,FALSE)</f>
        <v>Offer  signed  20/11/2024.Another parrallel submission made, offer due 15/02/2025. Another parrallel submission made, awaiting Clock start date</v>
      </c>
    </row>
    <row r="26" spans="2:19" ht="14.5" x14ac:dyDescent="0.35">
      <c r="B26" s="6" t="s">
        <v>31</v>
      </c>
      <c r="C26" s="6" t="s">
        <v>476</v>
      </c>
      <c r="D26" s="6" t="s">
        <v>390</v>
      </c>
      <c r="E26" s="6" t="s">
        <v>390</v>
      </c>
      <c r="F26" s="6" t="s">
        <v>421</v>
      </c>
      <c r="G26" s="6">
        <v>367546</v>
      </c>
      <c r="H26" s="65">
        <v>403338</v>
      </c>
      <c r="I26" s="66">
        <v>800</v>
      </c>
      <c r="J26" s="77">
        <v>15.242047106606121</v>
      </c>
      <c r="K26" s="62">
        <v>6.3778974670753428</v>
      </c>
      <c r="L26" s="63">
        <v>8.6289376947754022</v>
      </c>
      <c r="M26" s="62">
        <v>29.538524590163934</v>
      </c>
      <c r="N26" s="82">
        <v>4.8632928475033737</v>
      </c>
      <c r="O26" s="61">
        <v>3.4953443258971872</v>
      </c>
      <c r="P26" s="64">
        <v>8.6289376947754022</v>
      </c>
      <c r="Q26" s="1">
        <v>3.7460717749757535</v>
      </c>
      <c r="R26" s="1">
        <v>0</v>
      </c>
      <c r="S26" s="1" t="str">
        <f>VLOOKUP(F26,'6)Transmission Capacity - App G'!$C$7:$M$23,11,FALSE)</f>
        <v>Offer signed 24/12/2024</v>
      </c>
    </row>
    <row r="27" spans="2:19" ht="14.5" x14ac:dyDescent="0.35">
      <c r="B27" s="6" t="s">
        <v>32</v>
      </c>
      <c r="C27" s="6" t="s">
        <v>475</v>
      </c>
      <c r="D27" s="6" t="s">
        <v>64</v>
      </c>
      <c r="E27" s="6" t="s">
        <v>64</v>
      </c>
      <c r="F27" s="6" t="s">
        <v>415</v>
      </c>
      <c r="G27" s="6">
        <v>385381</v>
      </c>
      <c r="H27" s="65">
        <v>432208</v>
      </c>
      <c r="I27" s="66">
        <v>400</v>
      </c>
      <c r="J27" s="77">
        <v>4.572614131981835</v>
      </c>
      <c r="K27" s="62">
        <v>5.32922471952085</v>
      </c>
      <c r="L27" s="63">
        <v>8.82922471952085</v>
      </c>
      <c r="M27" s="62">
        <v>22.709981264079254</v>
      </c>
      <c r="N27" s="82">
        <v>13.162983645791783</v>
      </c>
      <c r="O27" s="61">
        <v>9.6040745052386498</v>
      </c>
      <c r="P27" s="64">
        <v>8.82922471952085</v>
      </c>
      <c r="Q27" s="1">
        <v>9.6723394126749582</v>
      </c>
      <c r="R27" s="1">
        <v>7.1892247195208512</v>
      </c>
      <c r="S27" s="1" t="str">
        <f>VLOOKUP(F27,'6)Transmission Capacity - App G'!$C$7:$M$23,11,FALSE)</f>
        <v>Offer   signed  26/09/2024.PP submitted, offer due 13/02/2025.Another PP submitted,offer due 06/05/25</v>
      </c>
    </row>
    <row r="28" spans="2:19" ht="14.5" x14ac:dyDescent="0.35">
      <c r="B28" s="6" t="s">
        <v>33</v>
      </c>
      <c r="C28" s="6" t="s">
        <v>475</v>
      </c>
      <c r="D28" s="6" t="s">
        <v>269</v>
      </c>
      <c r="E28" s="6" t="s">
        <v>269</v>
      </c>
      <c r="F28" s="6" t="s">
        <v>491</v>
      </c>
      <c r="G28" s="6">
        <v>354028</v>
      </c>
      <c r="H28" s="65">
        <v>429192</v>
      </c>
      <c r="I28" s="66">
        <v>800</v>
      </c>
      <c r="J28" s="77">
        <v>9.1452282639636699</v>
      </c>
      <c r="K28" s="62">
        <v>0.66949433874015085</v>
      </c>
      <c r="L28" s="63">
        <v>0.66949433874015085</v>
      </c>
      <c r="M28" s="62">
        <v>11.217948717948717</v>
      </c>
      <c r="N28" s="82">
        <v>1.9574944071588367</v>
      </c>
      <c r="O28" s="61">
        <v>1.4344262295081966</v>
      </c>
      <c r="P28" s="64">
        <v>0.66949433874015085</v>
      </c>
      <c r="Q28" s="1">
        <v>1.4344262295081966</v>
      </c>
      <c r="R28" s="1">
        <v>0</v>
      </c>
      <c r="S28" s="1" t="str">
        <f>VLOOKUP(F28,'6)Transmission Capacity - App G'!$C$7:$M$23,11,FALSE)</f>
        <v xml:space="preserve">  Offer signed  23/01/2025. Another offer  with ENW,  due to be signed   16/04/2025. Another parrallel submission made,offer due 08/04/2025.Another submission made, awaiting Clock start date</v>
      </c>
    </row>
    <row r="29" spans="2:19" ht="14.5" x14ac:dyDescent="0.35">
      <c r="B29" s="6" t="s">
        <v>34</v>
      </c>
      <c r="C29" s="6" t="s">
        <v>476</v>
      </c>
      <c r="D29" s="6" t="s">
        <v>288</v>
      </c>
      <c r="E29" s="6" t="s">
        <v>288</v>
      </c>
      <c r="F29" s="6" t="s">
        <v>420</v>
      </c>
      <c r="G29" s="6">
        <v>380562</v>
      </c>
      <c r="H29" s="65">
        <v>389035</v>
      </c>
      <c r="I29" s="66">
        <v>400</v>
      </c>
      <c r="J29" s="77">
        <v>7.6210235533030604</v>
      </c>
      <c r="K29" s="62">
        <v>3.6678108225653752</v>
      </c>
      <c r="L29" s="63">
        <v>8.3048108225653756</v>
      </c>
      <c r="M29" s="62">
        <v>30.001339098994997</v>
      </c>
      <c r="N29" s="82">
        <v>9.7581646423751671</v>
      </c>
      <c r="O29" s="61">
        <v>7.0133850630455861</v>
      </c>
      <c r="P29" s="64">
        <v>8.3048108225653756</v>
      </c>
      <c r="Q29" s="1">
        <v>7.6583899127061121</v>
      </c>
      <c r="R29" s="1">
        <v>8.627810822565376</v>
      </c>
      <c r="S29" s="1" t="str">
        <f>VLOOKUP(F29,'6)Transmission Capacity - App G'!$C$7:$M$23,11,FALSE)</f>
        <v>PP submitted, awaiting Clock Start date</v>
      </c>
    </row>
    <row r="30" spans="2:19" ht="14.5" x14ac:dyDescent="0.35">
      <c r="B30" s="6" t="s">
        <v>35</v>
      </c>
      <c r="C30" s="6" t="s">
        <v>476</v>
      </c>
      <c r="D30" s="6" t="s">
        <v>386</v>
      </c>
      <c r="E30" s="6" t="s">
        <v>386</v>
      </c>
      <c r="F30" s="6" t="s">
        <v>491</v>
      </c>
      <c r="G30" s="6">
        <v>356431</v>
      </c>
      <c r="H30" s="65">
        <v>426698</v>
      </c>
      <c r="I30" s="66">
        <v>630</v>
      </c>
      <c r="J30" s="77">
        <v>12.00311209645232</v>
      </c>
      <c r="K30" s="62">
        <v>4.7593277349768108</v>
      </c>
      <c r="L30" s="63">
        <v>8.8963277349768113</v>
      </c>
      <c r="M30" s="62">
        <v>11.217948717948717</v>
      </c>
      <c r="N30" s="82">
        <v>1.9574944071588367</v>
      </c>
      <c r="O30" s="61">
        <v>1.4344262295081966</v>
      </c>
      <c r="P30" s="64">
        <v>8.8963277349768113</v>
      </c>
      <c r="Q30" s="1">
        <v>1.4344262295081966</v>
      </c>
      <c r="R30" s="1">
        <v>10.262327734976811</v>
      </c>
      <c r="S30" s="1" t="str">
        <f>VLOOKUP(F30,'6)Transmission Capacity - App G'!$C$7:$M$23,11,FALSE)</f>
        <v xml:space="preserve">  Offer signed  23/01/2025. Another offer  with ENW,  due to be signed   16/04/2025. Another parrallel submission made,offer due 08/04/2025.Another submission made, awaiting Clock start date</v>
      </c>
    </row>
    <row r="31" spans="2:19" ht="14.5" x14ac:dyDescent="0.35">
      <c r="B31" s="6" t="s">
        <v>36</v>
      </c>
      <c r="C31" s="6" t="s">
        <v>475</v>
      </c>
      <c r="D31" s="6" t="s">
        <v>391</v>
      </c>
      <c r="E31" s="6" t="s">
        <v>391</v>
      </c>
      <c r="F31" s="6" t="s">
        <v>421</v>
      </c>
      <c r="G31" s="6">
        <v>370695</v>
      </c>
      <c r="H31" s="65">
        <v>407609</v>
      </c>
      <c r="I31" s="66">
        <v>630</v>
      </c>
      <c r="J31" s="77">
        <v>7.2018672578713909</v>
      </c>
      <c r="K31" s="62">
        <v>0</v>
      </c>
      <c r="L31" s="63">
        <v>3.1045148455524014</v>
      </c>
      <c r="M31" s="62">
        <v>11.217948717948717</v>
      </c>
      <c r="N31" s="82">
        <v>1.9574944071588367</v>
      </c>
      <c r="O31" s="61">
        <v>1.4344262295081966</v>
      </c>
      <c r="P31" s="64">
        <v>3.1045148455524014</v>
      </c>
      <c r="Q31" s="1">
        <v>1.4344262295081966</v>
      </c>
      <c r="R31" s="1">
        <v>9.8525148455524025</v>
      </c>
      <c r="S31" s="1" t="str">
        <f>VLOOKUP(F31,'6)Transmission Capacity - App G'!$C$7:$M$23,11,FALSE)</f>
        <v>Offer signed 24/12/2024</v>
      </c>
    </row>
    <row r="32" spans="2:19" ht="14.5" x14ac:dyDescent="0.35">
      <c r="B32" s="6" t="s">
        <v>37</v>
      </c>
      <c r="C32" s="6" t="s">
        <v>476</v>
      </c>
      <c r="D32" s="6" t="s">
        <v>392</v>
      </c>
      <c r="E32" s="58" t="s">
        <v>37</v>
      </c>
      <c r="F32" s="6" t="s">
        <v>490</v>
      </c>
      <c r="G32" s="6">
        <v>319709</v>
      </c>
      <c r="H32" s="65">
        <v>470489</v>
      </c>
      <c r="I32" s="66">
        <v>630</v>
      </c>
      <c r="J32" s="77">
        <v>12.00311209645232</v>
      </c>
      <c r="K32" s="62">
        <v>13.864441564929221</v>
      </c>
      <c r="L32" s="63">
        <v>18.364441564929223</v>
      </c>
      <c r="M32" s="62">
        <v>21.13838907582085</v>
      </c>
      <c r="N32" s="82">
        <v>9.9788124156545219</v>
      </c>
      <c r="O32" s="61">
        <v>7.1719689621726497</v>
      </c>
      <c r="P32" s="64">
        <v>18.364441564929223</v>
      </c>
      <c r="Q32" s="1">
        <v>8.0291803278688594</v>
      </c>
      <c r="R32" s="1">
        <v>18.319441564929221</v>
      </c>
      <c r="S32" s="1" t="str">
        <f>VLOOKUP(F32,'6)Transmission Capacity - App G'!$C$7:$M$23,11,FALSE)</f>
        <v>Offer  signed  20/11/2024.Another parrallel submission made, offer due 15/02/2025. Another parrallel submission made, awaiting Clock start date</v>
      </c>
    </row>
    <row r="33" spans="2:19" ht="14.5" x14ac:dyDescent="0.35">
      <c r="B33" s="6" t="s">
        <v>38</v>
      </c>
      <c r="C33" s="6" t="s">
        <v>475</v>
      </c>
      <c r="D33" s="6" t="s">
        <v>393</v>
      </c>
      <c r="E33" s="6" t="s">
        <v>393</v>
      </c>
      <c r="F33" s="6" t="s">
        <v>420</v>
      </c>
      <c r="G33" s="6">
        <v>378864</v>
      </c>
      <c r="H33" s="65">
        <v>395534</v>
      </c>
      <c r="I33" s="66">
        <v>630</v>
      </c>
      <c r="J33" s="77">
        <v>7.2018672578713909</v>
      </c>
      <c r="K33" s="62">
        <v>3.9941272125719909</v>
      </c>
      <c r="L33" s="63">
        <v>10.244127212571991</v>
      </c>
      <c r="M33" s="62">
        <v>11.217948717948717</v>
      </c>
      <c r="N33" s="82">
        <v>1.9574944071588367</v>
      </c>
      <c r="O33" s="61">
        <v>1.4344262295081966</v>
      </c>
      <c r="P33" s="64">
        <v>10.244127212571991</v>
      </c>
      <c r="Q33" s="1">
        <v>1.4344262295081966</v>
      </c>
      <c r="R33" s="1">
        <v>10.244127212571991</v>
      </c>
      <c r="S33" s="1" t="str">
        <f>VLOOKUP(F33,'6)Transmission Capacity - App G'!$C$7:$M$23,11,FALSE)</f>
        <v>PP submitted, awaiting Clock Start date</v>
      </c>
    </row>
    <row r="34" spans="2:19" ht="14.5" x14ac:dyDescent="0.35">
      <c r="B34" s="6" t="s">
        <v>39</v>
      </c>
      <c r="C34" s="6" t="s">
        <v>476</v>
      </c>
      <c r="D34" s="6" t="s">
        <v>390</v>
      </c>
      <c r="E34" s="6" t="s">
        <v>390</v>
      </c>
      <c r="F34" s="6" t="s">
        <v>421</v>
      </c>
      <c r="G34" s="6">
        <v>366258</v>
      </c>
      <c r="H34" s="65">
        <v>399876</v>
      </c>
      <c r="I34" s="66">
        <v>800</v>
      </c>
      <c r="J34" s="77">
        <v>15.242047106606121</v>
      </c>
      <c r="K34" s="62">
        <v>4.9221401296116873</v>
      </c>
      <c r="L34" s="63">
        <v>8.6289376947754022</v>
      </c>
      <c r="M34" s="62">
        <v>28.500333284767752</v>
      </c>
      <c r="N34" s="82">
        <v>10.115924426450741</v>
      </c>
      <c r="O34" s="61">
        <v>7.2705140640155186</v>
      </c>
      <c r="P34" s="64">
        <v>8.6289376947754022</v>
      </c>
      <c r="Q34" s="1">
        <v>7.2768186226964131</v>
      </c>
      <c r="R34" s="1">
        <v>0</v>
      </c>
      <c r="S34" s="1" t="str">
        <f>VLOOKUP(F34,'6)Transmission Capacity - App G'!$C$7:$M$23,11,FALSE)</f>
        <v>Offer signed 24/12/2024</v>
      </c>
    </row>
    <row r="35" spans="2:19" ht="14.5" x14ac:dyDescent="0.35">
      <c r="B35" s="6" t="s">
        <v>40</v>
      </c>
      <c r="C35" s="6" t="s">
        <v>475</v>
      </c>
      <c r="D35" s="6" t="s">
        <v>151</v>
      </c>
      <c r="E35" s="6" t="s">
        <v>151</v>
      </c>
      <c r="F35" s="6" t="s">
        <v>417</v>
      </c>
      <c r="G35" s="6">
        <v>393008</v>
      </c>
      <c r="H35" s="65">
        <v>403366</v>
      </c>
      <c r="I35" s="66">
        <v>630</v>
      </c>
      <c r="J35" s="77">
        <v>7.2018672578713909</v>
      </c>
      <c r="K35" s="62">
        <v>7.1244092575086153</v>
      </c>
      <c r="L35" s="63">
        <v>10.624409257508615</v>
      </c>
      <c r="M35" s="62">
        <v>23.125805601313125</v>
      </c>
      <c r="N35" s="82">
        <v>11.560909453530114</v>
      </c>
      <c r="O35" s="61">
        <v>8.4351571594877761</v>
      </c>
      <c r="P35" s="64">
        <v>10.624409257508615</v>
      </c>
      <c r="Q35" s="1">
        <v>9.5768398791153988</v>
      </c>
      <c r="R35" s="1">
        <v>4.6017310636633511</v>
      </c>
      <c r="S35" s="1" t="str">
        <f>VLOOKUP(F35,'6)Transmission Capacity - App G'!$C$7:$M$23,11,FALSE)</f>
        <v xml:space="preserve"> Offers with ENW, due to be signed 28/08/2024 - now extended to address queries</v>
      </c>
    </row>
    <row r="36" spans="2:19" ht="14.5" x14ac:dyDescent="0.35">
      <c r="B36" s="6" t="s">
        <v>41</v>
      </c>
      <c r="C36" s="6" t="s">
        <v>476</v>
      </c>
      <c r="D36" s="6" t="s">
        <v>352</v>
      </c>
      <c r="E36" s="6" t="s">
        <v>352</v>
      </c>
      <c r="F36" s="6" t="s">
        <v>416</v>
      </c>
      <c r="G36" s="6">
        <v>382454</v>
      </c>
      <c r="H36" s="65">
        <v>388020</v>
      </c>
      <c r="I36" s="66">
        <v>400</v>
      </c>
      <c r="J36" s="77">
        <v>7.6210235533030604</v>
      </c>
      <c r="K36" s="62">
        <v>7.8920982647001505</v>
      </c>
      <c r="L36" s="63">
        <v>9.8920982647001505</v>
      </c>
      <c r="M36" s="62">
        <v>8.8519999999999754</v>
      </c>
      <c r="N36" s="82">
        <v>1.9574944071588367</v>
      </c>
      <c r="O36" s="61">
        <v>1.4344262295081966</v>
      </c>
      <c r="P36" s="64">
        <v>8.8519999999999754</v>
      </c>
      <c r="Q36" s="1">
        <v>1.4344262295081966</v>
      </c>
      <c r="R36" s="1">
        <v>9.8920982647001505</v>
      </c>
      <c r="S36" s="1" t="str">
        <f>VLOOKUP(F36,'6)Transmission Capacity - App G'!$C$7:$M$23,11,FALSE)</f>
        <v>Offer with ENW, due  to be signed 11/03/2025</v>
      </c>
    </row>
    <row r="37" spans="2:19" ht="14.5" x14ac:dyDescent="0.35">
      <c r="B37" s="6" t="s">
        <v>42</v>
      </c>
      <c r="C37" s="6" t="s">
        <v>476</v>
      </c>
      <c r="D37" s="6" t="s">
        <v>382</v>
      </c>
      <c r="E37" s="6" t="s">
        <v>382</v>
      </c>
      <c r="F37" s="6" t="s">
        <v>492</v>
      </c>
      <c r="G37" s="6">
        <v>366887</v>
      </c>
      <c r="H37" s="65">
        <v>470130</v>
      </c>
      <c r="I37" s="66">
        <v>400</v>
      </c>
      <c r="J37" s="77">
        <v>7.6210235533030604</v>
      </c>
      <c r="K37" s="62">
        <v>0</v>
      </c>
      <c r="L37" s="63">
        <v>5.2812013649175586</v>
      </c>
      <c r="M37" s="62">
        <v>7.2590149013633489</v>
      </c>
      <c r="N37" s="82">
        <v>7.2590149013633489</v>
      </c>
      <c r="O37" s="61">
        <v>7.2590149013633489</v>
      </c>
      <c r="P37" s="64">
        <v>5.2812013649175586</v>
      </c>
      <c r="Q37" s="1">
        <v>0</v>
      </c>
      <c r="R37" s="1">
        <v>0</v>
      </c>
      <c r="S37" s="1" t="str">
        <f>VLOOKUP(F37,'6)Transmission Capacity - App G'!$C$7:$M$23,11,FALSE)</f>
        <v>Offer with ENW, due to be signed 16/04/2025. Another PP submitted , awaiting Clock Start date.</v>
      </c>
    </row>
    <row r="38" spans="2:19" ht="14.5" x14ac:dyDescent="0.35">
      <c r="B38" s="6" t="s">
        <v>43</v>
      </c>
      <c r="C38" s="6" t="s">
        <v>475</v>
      </c>
      <c r="D38" s="6" t="s">
        <v>43</v>
      </c>
      <c r="E38" s="6" t="s">
        <v>43</v>
      </c>
      <c r="F38" s="6" t="s">
        <v>491</v>
      </c>
      <c r="G38" s="6">
        <v>331655</v>
      </c>
      <c r="H38" s="65">
        <v>439667</v>
      </c>
      <c r="I38" s="66">
        <v>630</v>
      </c>
      <c r="J38" s="77">
        <v>7.2018672578713909</v>
      </c>
      <c r="K38" s="62">
        <v>4.9190667115957467</v>
      </c>
      <c r="L38" s="63">
        <v>9.5560667115957472</v>
      </c>
      <c r="M38" s="62">
        <v>11.217948717948717</v>
      </c>
      <c r="N38" s="82">
        <v>1.9574944071588367</v>
      </c>
      <c r="O38" s="61">
        <v>1.4344262295081966</v>
      </c>
      <c r="P38" s="64">
        <v>9.5560667115957472</v>
      </c>
      <c r="Q38" s="1">
        <v>1.4344262295081966</v>
      </c>
      <c r="R38" s="1">
        <v>10.149866711595745</v>
      </c>
      <c r="S38" s="1" t="str">
        <f>VLOOKUP(F38,'6)Transmission Capacity - App G'!$C$7:$M$23,11,FALSE)</f>
        <v xml:space="preserve">  Offer signed  23/01/2025. Another offer  with ENW,  due to be signed   16/04/2025. Another parrallel submission made,offer due 08/04/2025.Another submission made, awaiting Clock start date</v>
      </c>
    </row>
    <row r="39" spans="2:19" ht="14.5" x14ac:dyDescent="0.35">
      <c r="B39" s="6" t="s">
        <v>44</v>
      </c>
      <c r="C39" s="6" t="s">
        <v>475</v>
      </c>
      <c r="D39" s="6" t="s">
        <v>386</v>
      </c>
      <c r="E39" s="6" t="s">
        <v>386</v>
      </c>
      <c r="F39" s="6" t="s">
        <v>491</v>
      </c>
      <c r="G39" s="6">
        <v>353041</v>
      </c>
      <c r="H39" s="65">
        <v>433005</v>
      </c>
      <c r="I39" s="66">
        <v>630</v>
      </c>
      <c r="J39" s="77">
        <v>7.2018672578713909</v>
      </c>
      <c r="K39" s="62">
        <v>6.0840655673201169</v>
      </c>
      <c r="L39" s="63">
        <v>10.221065567320117</v>
      </c>
      <c r="M39" s="62">
        <v>11.217948717948717</v>
      </c>
      <c r="N39" s="82">
        <v>1.9574944071588367</v>
      </c>
      <c r="O39" s="61">
        <v>1.4344262295081966</v>
      </c>
      <c r="P39" s="64">
        <v>10.221065567320117</v>
      </c>
      <c r="Q39" s="1">
        <v>1.4344262295081966</v>
      </c>
      <c r="R39" s="1">
        <v>6.4122655673201194</v>
      </c>
      <c r="S39" s="1" t="str">
        <f>VLOOKUP(F39,'6)Transmission Capacity - App G'!$C$7:$M$23,11,FALSE)</f>
        <v xml:space="preserve">  Offer signed  23/01/2025. Another offer  with ENW,  due to be signed   16/04/2025. Another parrallel submission made,offer due 08/04/2025.Another submission made, awaiting Clock start date</v>
      </c>
    </row>
    <row r="40" spans="2:19" ht="14.5" x14ac:dyDescent="0.35">
      <c r="B40" s="6" t="s">
        <v>45</v>
      </c>
      <c r="C40" s="6" t="s">
        <v>475</v>
      </c>
      <c r="D40" s="6" t="s">
        <v>45</v>
      </c>
      <c r="E40" s="6" t="s">
        <v>45</v>
      </c>
      <c r="F40" s="6" t="s">
        <v>491</v>
      </c>
      <c r="G40" s="6">
        <v>370584</v>
      </c>
      <c r="H40" s="65">
        <v>429294</v>
      </c>
      <c r="I40" s="66">
        <v>400</v>
      </c>
      <c r="J40" s="77">
        <v>4.572614131981835</v>
      </c>
      <c r="K40" s="62">
        <v>5.7506860468437395</v>
      </c>
      <c r="L40" s="63">
        <v>10.38768604684374</v>
      </c>
      <c r="M40" s="62">
        <v>31.379150595474471</v>
      </c>
      <c r="N40" s="82">
        <v>9.2759473474272038</v>
      </c>
      <c r="O40" s="61">
        <v>6.7679860302677541</v>
      </c>
      <c r="P40" s="64">
        <v>10.38768604684374</v>
      </c>
      <c r="Q40" s="1">
        <v>6.1854134210307308</v>
      </c>
      <c r="R40" s="1">
        <v>10.760386046843742</v>
      </c>
      <c r="S40" s="1" t="str">
        <f>VLOOKUP(F40,'6)Transmission Capacity - App G'!$C$7:$M$23,11,FALSE)</f>
        <v xml:space="preserve">  Offer signed  23/01/2025. Another offer  with ENW,  due to be signed   16/04/2025. Another parrallel submission made,offer due 08/04/2025.Another submission made, awaiting Clock start date</v>
      </c>
    </row>
    <row r="41" spans="2:19" ht="14.5" x14ac:dyDescent="0.35">
      <c r="B41" s="6" t="s">
        <v>46</v>
      </c>
      <c r="C41" s="6" t="s">
        <v>475</v>
      </c>
      <c r="D41" s="6" t="s">
        <v>132</v>
      </c>
      <c r="E41" s="6" t="s">
        <v>132</v>
      </c>
      <c r="F41" s="6" t="s">
        <v>421</v>
      </c>
      <c r="G41" s="6">
        <v>383030</v>
      </c>
      <c r="H41" s="65">
        <v>399104</v>
      </c>
      <c r="I41" s="66">
        <v>630</v>
      </c>
      <c r="J41" s="77">
        <v>7.2018672578713909</v>
      </c>
      <c r="K41" s="62">
        <v>0</v>
      </c>
      <c r="L41" s="63">
        <v>14.713443042198803</v>
      </c>
      <c r="M41" s="62">
        <v>7</v>
      </c>
      <c r="N41" s="82">
        <v>1.9574944071588367</v>
      </c>
      <c r="O41" s="61">
        <v>1.4344262295081966</v>
      </c>
      <c r="P41" s="64">
        <v>7</v>
      </c>
      <c r="Q41" s="1">
        <v>1.4344262295081966</v>
      </c>
      <c r="R41" s="1">
        <v>0</v>
      </c>
      <c r="S41" s="1" t="str">
        <f>VLOOKUP(F41,'6)Transmission Capacity - App G'!$C$7:$M$23,11,FALSE)</f>
        <v>Offer signed 24/12/2024</v>
      </c>
    </row>
    <row r="42" spans="2:19" ht="14.5" x14ac:dyDescent="0.35">
      <c r="B42" s="6" t="s">
        <v>47</v>
      </c>
      <c r="C42" s="6" t="s">
        <v>475</v>
      </c>
      <c r="D42" s="6" t="s">
        <v>383</v>
      </c>
      <c r="E42" s="6" t="s">
        <v>383</v>
      </c>
      <c r="F42" s="6" t="s">
        <v>417</v>
      </c>
      <c r="G42" s="6">
        <v>383882</v>
      </c>
      <c r="H42" s="65">
        <v>403258</v>
      </c>
      <c r="I42" s="66">
        <v>630</v>
      </c>
      <c r="J42" s="77">
        <v>7.2018672578713909</v>
      </c>
      <c r="K42" s="62">
        <v>11.043029928667652</v>
      </c>
      <c r="L42" s="63">
        <v>15.680029928667652</v>
      </c>
      <c r="M42" s="62">
        <v>30.333294760229762</v>
      </c>
      <c r="N42" s="82">
        <v>13.1143996808935</v>
      </c>
      <c r="O42" s="61">
        <v>9.5686263096624007</v>
      </c>
      <c r="P42" s="64">
        <v>15.680029928667652</v>
      </c>
      <c r="Q42" s="1">
        <v>9.7957729962702214</v>
      </c>
      <c r="R42" s="1">
        <v>15.680029928667652</v>
      </c>
      <c r="S42" s="1" t="str">
        <f>VLOOKUP(F42,'6)Transmission Capacity - App G'!$C$7:$M$23,11,FALSE)</f>
        <v xml:space="preserve"> Offers with ENW, due to be signed 28/08/2024 - now extended to address queries</v>
      </c>
    </row>
    <row r="43" spans="2:19" ht="14.5" x14ac:dyDescent="0.35">
      <c r="B43" s="6" t="s">
        <v>48</v>
      </c>
      <c r="C43" s="6" t="s">
        <v>475</v>
      </c>
      <c r="D43" s="6" t="s">
        <v>48</v>
      </c>
      <c r="E43" s="6" t="s">
        <v>48</v>
      </c>
      <c r="F43" s="6" t="s">
        <v>491</v>
      </c>
      <c r="G43" s="6">
        <v>330835</v>
      </c>
      <c r="H43" s="65">
        <v>435308</v>
      </c>
      <c r="I43" s="66">
        <v>630</v>
      </c>
      <c r="J43" s="77">
        <v>7.2018672578713909</v>
      </c>
      <c r="K43" s="62">
        <v>13.535046560859406</v>
      </c>
      <c r="L43" s="63">
        <v>21.285046560859406</v>
      </c>
      <c r="M43" s="62">
        <v>33.701897734154336</v>
      </c>
      <c r="N43" s="82">
        <v>8.5111288392500999</v>
      </c>
      <c r="O43" s="61">
        <v>6.2099534342258451</v>
      </c>
      <c r="P43" s="64">
        <v>21.285046560859406</v>
      </c>
      <c r="Q43" s="1">
        <v>6.708245724198977</v>
      </c>
      <c r="R43" s="1">
        <v>17.439046560859406</v>
      </c>
      <c r="S43" s="1" t="str">
        <f>VLOOKUP(F43,'6)Transmission Capacity - App G'!$C$7:$M$23,11,FALSE)</f>
        <v xml:space="preserve">  Offer signed  23/01/2025. Another offer  with ENW,  due to be signed   16/04/2025. Another parrallel submission made,offer due 08/04/2025.Another submission made, awaiting Clock start date</v>
      </c>
    </row>
    <row r="44" spans="2:19" ht="14.5" x14ac:dyDescent="0.35">
      <c r="B44" s="6" t="s">
        <v>49</v>
      </c>
      <c r="C44" s="6" t="s">
        <v>476</v>
      </c>
      <c r="D44" s="6" t="s">
        <v>394</v>
      </c>
      <c r="E44" s="6" t="s">
        <v>394</v>
      </c>
      <c r="F44" s="6" t="s">
        <v>394</v>
      </c>
      <c r="G44" s="6">
        <v>393042</v>
      </c>
      <c r="H44" s="65">
        <v>377873</v>
      </c>
      <c r="I44" s="66">
        <v>630</v>
      </c>
      <c r="J44" s="77">
        <v>12.00311209645232</v>
      </c>
      <c r="K44" s="62">
        <v>0.51578582796779848</v>
      </c>
      <c r="L44" s="63">
        <v>2.9381395290456922</v>
      </c>
      <c r="M44" s="62">
        <v>11.217948717948717</v>
      </c>
      <c r="N44" s="82">
        <v>1.9574944071588367</v>
      </c>
      <c r="O44" s="61">
        <v>1.4344262295081966</v>
      </c>
      <c r="P44" s="64">
        <v>2.9381395290456922</v>
      </c>
      <c r="Q44" s="1">
        <v>1.4344262295081966</v>
      </c>
      <c r="R44" s="1">
        <v>0</v>
      </c>
      <c r="S44" s="1" t="str">
        <f>VLOOKUP(F44,'6)Transmission Capacity - App G'!$C$7:$M$23,11,FALSE)</f>
        <v>PP submitted, awaiting Clock Start date</v>
      </c>
    </row>
    <row r="45" spans="2:19" ht="14.5" x14ac:dyDescent="0.35">
      <c r="B45" s="6" t="s">
        <v>50</v>
      </c>
      <c r="C45" s="6" t="s">
        <v>476</v>
      </c>
      <c r="D45" s="6" t="s">
        <v>258</v>
      </c>
      <c r="E45" s="6" t="s">
        <v>258</v>
      </c>
      <c r="F45" s="6" t="s">
        <v>258</v>
      </c>
      <c r="G45" s="6">
        <v>378320</v>
      </c>
      <c r="H45" s="65">
        <v>449559</v>
      </c>
      <c r="I45" s="66">
        <v>400</v>
      </c>
      <c r="J45" s="77">
        <v>7.6210235533030604</v>
      </c>
      <c r="K45" s="62">
        <v>0</v>
      </c>
      <c r="L45" s="63">
        <v>4.293857539858859</v>
      </c>
      <c r="M45" s="62">
        <v>8.4801695187941064</v>
      </c>
      <c r="N45" s="82">
        <v>8.4801695187941064</v>
      </c>
      <c r="O45" s="61">
        <v>8.4801695187941064</v>
      </c>
      <c r="P45" s="64">
        <v>4.293857539858859</v>
      </c>
      <c r="Q45" s="1">
        <v>8.4801695187941064</v>
      </c>
      <c r="R45" s="1">
        <v>3.846457539858859</v>
      </c>
      <c r="S45" s="1" t="str">
        <f>VLOOKUP(F45,'6)Transmission Capacity - App G'!$C$7:$M$23,11,FALSE)</f>
        <v>PP submitted, awaiting Clock Start date</v>
      </c>
    </row>
    <row r="46" spans="2:19" ht="14.5" x14ac:dyDescent="0.35">
      <c r="B46" s="6" t="s">
        <v>51</v>
      </c>
      <c r="C46" s="6" t="s">
        <v>476</v>
      </c>
      <c r="D46" s="6" t="s">
        <v>205</v>
      </c>
      <c r="E46" s="6" t="s">
        <v>205</v>
      </c>
      <c r="F46" s="6" t="s">
        <v>422</v>
      </c>
      <c r="G46" s="6">
        <v>347707</v>
      </c>
      <c r="H46" s="65">
        <v>467237</v>
      </c>
      <c r="I46" s="66">
        <v>400</v>
      </c>
      <c r="J46" s="77">
        <v>7.6210235533030604</v>
      </c>
      <c r="K46" s="62">
        <v>1.2416075342512727</v>
      </c>
      <c r="L46" s="63">
        <v>1.2416075342512727</v>
      </c>
      <c r="M46" s="62">
        <v>11.217948717948717</v>
      </c>
      <c r="N46" s="82">
        <v>1.9574944071588367</v>
      </c>
      <c r="O46" s="61">
        <v>1.4344262295081966</v>
      </c>
      <c r="P46" s="64">
        <v>1.2416075342512727</v>
      </c>
      <c r="Q46" s="1">
        <v>1.5150819672131133</v>
      </c>
      <c r="R46" s="1">
        <v>5.0572075342512903</v>
      </c>
      <c r="S46" s="1" t="str">
        <f>VLOOKUP(F46,'6)Transmission Capacity - App G'!$C$7:$M$23,11,FALSE)</f>
        <v>Offer with ENW, due to be signed 06/09/2024- now extended to address move to Middleton .Offer with ENW, due to be signed 14/01/2025. Another submission made, awaiting Clock start date.</v>
      </c>
    </row>
    <row r="47" spans="2:19" ht="14.5" x14ac:dyDescent="0.35">
      <c r="B47" s="6" t="s">
        <v>52</v>
      </c>
      <c r="C47" s="6" t="s">
        <v>476</v>
      </c>
      <c r="D47" s="6" t="s">
        <v>395</v>
      </c>
      <c r="E47" s="6" t="s">
        <v>395</v>
      </c>
      <c r="F47" s="6" t="s">
        <v>491</v>
      </c>
      <c r="G47" s="6">
        <v>359442</v>
      </c>
      <c r="H47" s="65">
        <v>418850</v>
      </c>
      <c r="I47" s="66">
        <v>630</v>
      </c>
      <c r="J47" s="77">
        <v>12.00311209645232</v>
      </c>
      <c r="K47" s="62">
        <v>2.6138033094902129</v>
      </c>
      <c r="L47" s="63">
        <v>10.613803309490212</v>
      </c>
      <c r="M47" s="62">
        <v>20.555650008317368</v>
      </c>
      <c r="N47" s="82">
        <v>20.555650008317368</v>
      </c>
      <c r="O47" s="61">
        <v>19.209796314258007</v>
      </c>
      <c r="P47" s="64">
        <v>10.613803309490212</v>
      </c>
      <c r="Q47" s="1">
        <v>19.217749757516973</v>
      </c>
      <c r="R47" s="1">
        <v>9.8578033094902118</v>
      </c>
      <c r="S47" s="1" t="str">
        <f>VLOOKUP(F47,'6)Transmission Capacity - App G'!$C$7:$M$23,11,FALSE)</f>
        <v xml:space="preserve">  Offer signed  23/01/2025. Another offer  with ENW,  due to be signed   16/04/2025. Another parrallel submission made,offer due 08/04/2025.Another submission made, awaiting Clock start date</v>
      </c>
    </row>
    <row r="48" spans="2:19" ht="14.5" x14ac:dyDescent="0.35">
      <c r="B48" s="6" t="s">
        <v>53</v>
      </c>
      <c r="C48" s="6" t="s">
        <v>476</v>
      </c>
      <c r="D48" s="6" t="s">
        <v>395</v>
      </c>
      <c r="E48" s="6" t="s">
        <v>395</v>
      </c>
      <c r="F48" s="6" t="s">
        <v>491</v>
      </c>
      <c r="G48" s="6">
        <v>354895</v>
      </c>
      <c r="H48" s="65">
        <v>422392</v>
      </c>
      <c r="I48" s="66">
        <v>400</v>
      </c>
      <c r="J48" s="77">
        <v>7.6210235533030604</v>
      </c>
      <c r="K48" s="62">
        <v>2.0081173136628188</v>
      </c>
      <c r="L48" s="63">
        <v>6.6451173136628192</v>
      </c>
      <c r="M48" s="62">
        <v>29.251349225708854</v>
      </c>
      <c r="N48" s="82">
        <v>6.1515519568151138</v>
      </c>
      <c r="O48" s="61">
        <v>4.421241513094083</v>
      </c>
      <c r="P48" s="64">
        <v>6.6451173136628192</v>
      </c>
      <c r="Q48" s="1">
        <v>3.7567410281280318</v>
      </c>
      <c r="R48" s="1">
        <v>5.6289173136628214</v>
      </c>
      <c r="S48" s="1" t="str">
        <f>VLOOKUP(F48,'6)Transmission Capacity - App G'!$C$7:$M$23,11,FALSE)</f>
        <v xml:space="preserve">  Offer signed  23/01/2025. Another offer  with ENW,  due to be signed   16/04/2025. Another parrallel submission made,offer due 08/04/2025.Another submission made, awaiting Clock start date</v>
      </c>
    </row>
    <row r="49" spans="2:19" ht="14.5" x14ac:dyDescent="0.35">
      <c r="B49" s="6" t="s">
        <v>54</v>
      </c>
      <c r="C49" s="6" t="s">
        <v>476</v>
      </c>
      <c r="D49" s="6" t="s">
        <v>392</v>
      </c>
      <c r="E49" s="58" t="s">
        <v>37</v>
      </c>
      <c r="F49" s="6" t="s">
        <v>490</v>
      </c>
      <c r="G49" s="6">
        <v>319579</v>
      </c>
      <c r="H49" s="65">
        <v>472480</v>
      </c>
      <c r="I49" s="66">
        <v>400</v>
      </c>
      <c r="J49" s="77">
        <v>7.6210235533030604</v>
      </c>
      <c r="K49" s="62">
        <v>12.927877422606095</v>
      </c>
      <c r="L49" s="63">
        <v>33.427877422606095</v>
      </c>
      <c r="M49" s="62">
        <v>2.6844262295081971</v>
      </c>
      <c r="N49" s="82">
        <v>0.44197031039136303</v>
      </c>
      <c r="O49" s="61">
        <v>0.31765276430649858</v>
      </c>
      <c r="P49" s="64">
        <v>2.6844262295081971</v>
      </c>
      <c r="Q49" s="1">
        <v>0.31765276430649858</v>
      </c>
      <c r="R49" s="1">
        <v>2.6844262295081971</v>
      </c>
      <c r="S49" s="1" t="str">
        <f>VLOOKUP(F49,'6)Transmission Capacity - App G'!$C$7:$M$23,11,FALSE)</f>
        <v>Offer  signed  20/11/2024.Another parrallel submission made, offer due 15/02/2025. Another parrallel submission made, awaiting Clock start date</v>
      </c>
    </row>
    <row r="50" spans="2:19" ht="14.5" x14ac:dyDescent="0.35">
      <c r="B50" s="6" t="s">
        <v>55</v>
      </c>
      <c r="C50" s="6" t="s">
        <v>476</v>
      </c>
      <c r="D50" s="6" t="s">
        <v>396</v>
      </c>
      <c r="E50" s="6" t="s">
        <v>396</v>
      </c>
      <c r="F50" s="6" t="s">
        <v>420</v>
      </c>
      <c r="G50" s="6">
        <v>376743</v>
      </c>
      <c r="H50" s="65">
        <v>386810</v>
      </c>
      <c r="I50" s="66">
        <v>400</v>
      </c>
      <c r="J50" s="77">
        <v>7.6210235533030604</v>
      </c>
      <c r="K50" s="62">
        <v>5.5157415438096677</v>
      </c>
      <c r="L50" s="63">
        <v>10.152741543809668</v>
      </c>
      <c r="M50" s="62">
        <v>32.437438211674298</v>
      </c>
      <c r="N50" s="82">
        <v>12.288394062078272</v>
      </c>
      <c r="O50" s="61">
        <v>8.831910766246363</v>
      </c>
      <c r="P50" s="64">
        <v>10.152741543809668</v>
      </c>
      <c r="Q50" s="1">
        <v>8.9022308438409326</v>
      </c>
      <c r="R50" s="1">
        <v>10.821941543809668</v>
      </c>
      <c r="S50" s="1" t="str">
        <f>VLOOKUP(F50,'6)Transmission Capacity - App G'!$C$7:$M$23,11,FALSE)</f>
        <v>PP submitted, awaiting Clock Start date</v>
      </c>
    </row>
    <row r="51" spans="2:19" ht="14.5" x14ac:dyDescent="0.35">
      <c r="B51" s="6" t="s">
        <v>56</v>
      </c>
      <c r="C51" s="6" t="s">
        <v>475</v>
      </c>
      <c r="D51" s="6" t="s">
        <v>325</v>
      </c>
      <c r="E51" s="6" t="s">
        <v>325</v>
      </c>
      <c r="F51" s="6" t="s">
        <v>418</v>
      </c>
      <c r="G51" s="6">
        <v>387613</v>
      </c>
      <c r="H51" s="65">
        <v>397710</v>
      </c>
      <c r="I51" s="66">
        <v>400</v>
      </c>
      <c r="J51" s="77">
        <v>4.572614131981835</v>
      </c>
      <c r="K51" s="62">
        <v>4.5459235542299545</v>
      </c>
      <c r="L51" s="63">
        <v>9.182923554229955</v>
      </c>
      <c r="M51" s="62">
        <v>11.217948717948717</v>
      </c>
      <c r="N51" s="82">
        <v>1.9574944071588367</v>
      </c>
      <c r="O51" s="61">
        <v>1.4344262295081966</v>
      </c>
      <c r="P51" s="64">
        <v>9.182923554229955</v>
      </c>
      <c r="Q51" s="1">
        <v>1.4344262295081966</v>
      </c>
      <c r="R51" s="1">
        <v>0</v>
      </c>
      <c r="S51" s="1" t="str">
        <f>VLOOKUP(F51,'6)Transmission Capacity - App G'!$C$7:$M$23,11,FALSE)</f>
        <v>Offer  signed 27/08/2024</v>
      </c>
    </row>
    <row r="52" spans="2:19" ht="14.5" x14ac:dyDescent="0.35">
      <c r="B52" s="6" t="s">
        <v>57</v>
      </c>
      <c r="C52" s="6" t="s">
        <v>475</v>
      </c>
      <c r="D52" s="6" t="s">
        <v>391</v>
      </c>
      <c r="E52" s="6" t="s">
        <v>391</v>
      </c>
      <c r="F52" s="6" t="s">
        <v>421</v>
      </c>
      <c r="G52" s="6">
        <v>371891</v>
      </c>
      <c r="H52" s="65">
        <v>408910</v>
      </c>
      <c r="I52" s="66">
        <v>400</v>
      </c>
      <c r="J52" s="77">
        <v>4.572614131981835</v>
      </c>
      <c r="K52" s="62">
        <v>8.6584661833637817</v>
      </c>
      <c r="L52" s="63">
        <v>19.298466183363782</v>
      </c>
      <c r="M52" s="62">
        <v>11.217948717948717</v>
      </c>
      <c r="N52" s="82">
        <v>1.9574944071588367</v>
      </c>
      <c r="O52" s="61">
        <v>1.4344262295081966</v>
      </c>
      <c r="P52" s="64">
        <v>11.217948717948717</v>
      </c>
      <c r="Q52" s="1">
        <v>1.4344262295081966</v>
      </c>
      <c r="R52" s="1">
        <v>11.217948717948717</v>
      </c>
      <c r="S52" s="1" t="str">
        <f>VLOOKUP(F52,'6)Transmission Capacity - App G'!$C$7:$M$23,11,FALSE)</f>
        <v>Offer signed 24/12/2024</v>
      </c>
    </row>
    <row r="53" spans="2:19" ht="14.5" x14ac:dyDescent="0.35">
      <c r="B53" s="6" t="s">
        <v>58</v>
      </c>
      <c r="C53" s="6" t="s">
        <v>476</v>
      </c>
      <c r="D53" s="6" t="s">
        <v>397</v>
      </c>
      <c r="E53" s="6" t="s">
        <v>397</v>
      </c>
      <c r="F53" s="6" t="s">
        <v>423</v>
      </c>
      <c r="G53" s="6">
        <v>389440</v>
      </c>
      <c r="H53" s="65">
        <v>386463</v>
      </c>
      <c r="I53" s="66">
        <v>630</v>
      </c>
      <c r="J53" s="77">
        <v>12.00311209645232</v>
      </c>
      <c r="K53" s="62">
        <v>3.7637650785225709</v>
      </c>
      <c r="L53" s="63">
        <v>7.2637650785225709</v>
      </c>
      <c r="M53" s="62">
        <v>24.601178079263484</v>
      </c>
      <c r="N53" s="82">
        <v>12.597705802968962</v>
      </c>
      <c r="O53" s="61">
        <v>9.0542192046556753</v>
      </c>
      <c r="P53" s="64">
        <v>7.2637650785225709</v>
      </c>
      <c r="Q53" s="1">
        <v>9.113579049466539</v>
      </c>
      <c r="R53" s="1">
        <v>8.3699650785225721</v>
      </c>
      <c r="S53" s="1" t="str">
        <f>VLOOKUP(F53,'6)Transmission Capacity - App G'!$C$7:$M$23,11,FALSE)</f>
        <v>Offer with ENW, due  to be signed 22/01/2025</v>
      </c>
    </row>
    <row r="54" spans="2:19" ht="14.5" x14ac:dyDescent="0.35">
      <c r="B54" s="6" t="s">
        <v>59</v>
      </c>
      <c r="C54" s="6" t="s">
        <v>475</v>
      </c>
      <c r="D54" s="6" t="s">
        <v>398</v>
      </c>
      <c r="E54" s="6" t="s">
        <v>398</v>
      </c>
      <c r="F54" s="6" t="s">
        <v>416</v>
      </c>
      <c r="G54" s="6">
        <v>383543</v>
      </c>
      <c r="H54" s="65">
        <v>397628</v>
      </c>
      <c r="I54" s="66">
        <v>800</v>
      </c>
      <c r="J54" s="77">
        <v>9.1452282639636699</v>
      </c>
      <c r="K54" s="62">
        <v>5.8759840530854035</v>
      </c>
      <c r="L54" s="63">
        <v>14.63574940360645</v>
      </c>
      <c r="M54" s="62">
        <v>30.3079072044791</v>
      </c>
      <c r="N54" s="82">
        <v>13.247387315516555</v>
      </c>
      <c r="O54" s="61">
        <v>9.6656577415599543</v>
      </c>
      <c r="P54" s="64">
        <v>14.63574940360645</v>
      </c>
      <c r="Q54" s="1">
        <v>9.8568205347857489</v>
      </c>
      <c r="R54" s="1">
        <v>6.6125494036064509</v>
      </c>
      <c r="S54" s="1" t="str">
        <f>VLOOKUP(F54,'6)Transmission Capacity - App G'!$C$7:$M$23,11,FALSE)</f>
        <v>Offer with ENW, due  to be signed 11/03/2025</v>
      </c>
    </row>
    <row r="55" spans="2:19" ht="14.5" x14ac:dyDescent="0.35">
      <c r="B55" s="6" t="s">
        <v>60</v>
      </c>
      <c r="C55" s="6" t="s">
        <v>475</v>
      </c>
      <c r="D55" s="6" t="s">
        <v>399</v>
      </c>
      <c r="E55" s="6" t="s">
        <v>399</v>
      </c>
      <c r="F55" s="6" t="s">
        <v>423</v>
      </c>
      <c r="G55" s="6">
        <v>388434</v>
      </c>
      <c r="H55" s="65">
        <v>389885</v>
      </c>
      <c r="I55" s="66">
        <v>400</v>
      </c>
      <c r="J55" s="77">
        <v>4.572614131981835</v>
      </c>
      <c r="K55" s="62">
        <v>3.4576822260251276</v>
      </c>
      <c r="L55" s="63">
        <v>8.6294438103567224</v>
      </c>
      <c r="M55" s="62">
        <v>30.111769165240577</v>
      </c>
      <c r="N55" s="82">
        <v>12.788033506182689</v>
      </c>
      <c r="O55" s="61">
        <v>9.3305005820721778</v>
      </c>
      <c r="P55" s="64">
        <v>8.6294438103567224</v>
      </c>
      <c r="Q55" s="1">
        <v>9.4255886373595796</v>
      </c>
      <c r="R55" s="1">
        <v>12.706043810356721</v>
      </c>
      <c r="S55" s="1" t="str">
        <f>VLOOKUP(F55,'6)Transmission Capacity - App G'!$C$7:$M$23,11,FALSE)</f>
        <v>Offer with ENW, due  to be signed 22/01/2025</v>
      </c>
    </row>
    <row r="56" spans="2:19" ht="14.5" x14ac:dyDescent="0.35">
      <c r="B56" s="6" t="s">
        <v>61</v>
      </c>
      <c r="C56" s="6" t="s">
        <v>476</v>
      </c>
      <c r="D56" s="6" t="s">
        <v>396</v>
      </c>
      <c r="E56" s="6" t="s">
        <v>396</v>
      </c>
      <c r="F56" s="6" t="s">
        <v>420</v>
      </c>
      <c r="G56" s="6">
        <v>376412</v>
      </c>
      <c r="H56" s="65">
        <v>389026</v>
      </c>
      <c r="I56" s="66">
        <v>400</v>
      </c>
      <c r="J56" s="77">
        <v>7.6210235533030604</v>
      </c>
      <c r="K56" s="62">
        <v>10.983658659865078</v>
      </c>
      <c r="L56" s="63">
        <v>16.208799830511786</v>
      </c>
      <c r="M56" s="62">
        <v>2.6844262295081971</v>
      </c>
      <c r="N56" s="82">
        <v>0.44197031039136303</v>
      </c>
      <c r="O56" s="61">
        <v>0.31765276430649858</v>
      </c>
      <c r="P56" s="64">
        <v>2.6844262295081971</v>
      </c>
      <c r="Q56" s="1">
        <v>0.31765276430649858</v>
      </c>
      <c r="R56" s="1">
        <v>2.6844262295081971</v>
      </c>
      <c r="S56" s="1" t="str">
        <f>VLOOKUP(F56,'6)Transmission Capacity - App G'!$C$7:$M$23,11,FALSE)</f>
        <v>PP submitted, awaiting Clock Start date</v>
      </c>
    </row>
    <row r="57" spans="2:19" ht="14.5" x14ac:dyDescent="0.35">
      <c r="B57" s="6" t="s">
        <v>62</v>
      </c>
      <c r="C57" s="6" t="s">
        <v>475</v>
      </c>
      <c r="D57" s="6" t="s">
        <v>205</v>
      </c>
      <c r="E57" s="6" t="s">
        <v>205</v>
      </c>
      <c r="F57" s="6" t="s">
        <v>422</v>
      </c>
      <c r="G57" s="6">
        <v>344792</v>
      </c>
      <c r="H57" s="65">
        <v>464471</v>
      </c>
      <c r="I57" s="66">
        <v>630</v>
      </c>
      <c r="J57" s="77">
        <v>7.2018672578713909</v>
      </c>
      <c r="K57" s="62">
        <v>1.2416075342512727</v>
      </c>
      <c r="L57" s="63">
        <v>1.2416075342512727</v>
      </c>
      <c r="M57" s="62">
        <v>11.217948717948717</v>
      </c>
      <c r="N57" s="82">
        <v>1.9574944071588367</v>
      </c>
      <c r="O57" s="61">
        <v>1.4344262295081966</v>
      </c>
      <c r="P57" s="64">
        <v>1.2416075342512727</v>
      </c>
      <c r="Q57" s="1">
        <v>1.5150819672131133</v>
      </c>
      <c r="R57" s="1">
        <v>5.0572075342512903</v>
      </c>
      <c r="S57" s="1" t="str">
        <f>VLOOKUP(F57,'6)Transmission Capacity - App G'!$C$7:$M$23,11,FALSE)</f>
        <v>Offer with ENW, due to be signed 06/09/2024- now extended to address move to Middleton .Offer with ENW, due to be signed 14/01/2025. Another submission made, awaiting Clock start date.</v>
      </c>
    </row>
    <row r="58" spans="2:19" ht="14.5" x14ac:dyDescent="0.35">
      <c r="B58" s="6" t="s">
        <v>63</v>
      </c>
      <c r="C58" s="6" t="s">
        <v>476</v>
      </c>
      <c r="D58" s="6" t="s">
        <v>395</v>
      </c>
      <c r="E58" s="6" t="s">
        <v>395</v>
      </c>
      <c r="F58" s="6" t="s">
        <v>491</v>
      </c>
      <c r="G58" s="6">
        <v>356748</v>
      </c>
      <c r="H58" s="65">
        <v>421312</v>
      </c>
      <c r="I58" s="66">
        <v>630</v>
      </c>
      <c r="J58" s="77">
        <v>12.00311209645232</v>
      </c>
      <c r="K58" s="62">
        <v>8.9140459598621113</v>
      </c>
      <c r="L58" s="63">
        <v>13.414045959862111</v>
      </c>
      <c r="M58" s="62">
        <v>27.835450921214633</v>
      </c>
      <c r="N58" s="82">
        <v>13.683130904183534</v>
      </c>
      <c r="O58" s="61">
        <v>9.8343355965082448</v>
      </c>
      <c r="P58" s="64">
        <v>13.414045959862111</v>
      </c>
      <c r="Q58" s="1">
        <v>9.8080504364694487</v>
      </c>
      <c r="R58" s="1">
        <v>10.261545959862111</v>
      </c>
      <c r="S58" s="1" t="str">
        <f>VLOOKUP(F58,'6)Transmission Capacity - App G'!$C$7:$M$23,11,FALSE)</f>
        <v xml:space="preserve">  Offer signed  23/01/2025. Another offer  with ENW,  due to be signed   16/04/2025. Another parrallel submission made,offer due 08/04/2025.Another submission made, awaiting Clock start date</v>
      </c>
    </row>
    <row r="59" spans="2:19" ht="14.5" x14ac:dyDescent="0.35">
      <c r="B59" s="6" t="s">
        <v>64</v>
      </c>
      <c r="C59" s="6" t="s">
        <v>475</v>
      </c>
      <c r="D59" s="6" t="s">
        <v>64</v>
      </c>
      <c r="E59" s="6" t="s">
        <v>64</v>
      </c>
      <c r="F59" s="6" t="s">
        <v>415</v>
      </c>
      <c r="G59" s="6">
        <v>385569</v>
      </c>
      <c r="H59" s="65">
        <v>434469</v>
      </c>
      <c r="I59" s="66">
        <v>400</v>
      </c>
      <c r="J59" s="77">
        <v>4.572614131981835</v>
      </c>
      <c r="K59" s="62">
        <v>15.750057940544002</v>
      </c>
      <c r="L59" s="63">
        <v>15.750057940544002</v>
      </c>
      <c r="M59" s="62">
        <v>15.212267080122931</v>
      </c>
      <c r="N59" s="82">
        <v>5.4302353410450754</v>
      </c>
      <c r="O59" s="61">
        <v>3.9620488940628653</v>
      </c>
      <c r="P59" s="64">
        <v>15.212267080122931</v>
      </c>
      <c r="Q59" s="1">
        <v>3.8058397295518405</v>
      </c>
      <c r="R59" s="1">
        <v>9.6648986590702997</v>
      </c>
      <c r="S59" s="1" t="str">
        <f>VLOOKUP(F59,'6)Transmission Capacity - App G'!$C$7:$M$23,11,FALSE)</f>
        <v>Offer   signed  26/09/2024.PP submitted, offer due 13/02/2025.Another PP submitted,offer due 06/05/25</v>
      </c>
    </row>
    <row r="60" spans="2:19" ht="14.5" x14ac:dyDescent="0.35">
      <c r="B60" s="6" t="s">
        <v>65</v>
      </c>
      <c r="C60" s="6" t="s">
        <v>475</v>
      </c>
      <c r="D60" s="6" t="s">
        <v>64</v>
      </c>
      <c r="E60" s="6" t="s">
        <v>64</v>
      </c>
      <c r="F60" s="6" t="s">
        <v>415</v>
      </c>
      <c r="G60" s="6">
        <v>384308</v>
      </c>
      <c r="H60" s="65">
        <v>432288</v>
      </c>
      <c r="I60" s="66">
        <v>630</v>
      </c>
      <c r="J60" s="77">
        <v>7.2018672578713909</v>
      </c>
      <c r="K60" s="62">
        <v>9.2289064134765439</v>
      </c>
      <c r="L60" s="63">
        <v>9.2289064134765439</v>
      </c>
      <c r="M60" s="62">
        <v>23.207382072700799</v>
      </c>
      <c r="N60" s="82">
        <v>9.7278021539688897</v>
      </c>
      <c r="O60" s="61">
        <v>7.0976717112922021</v>
      </c>
      <c r="P60" s="64">
        <v>9.2289064134765439</v>
      </c>
      <c r="Q60" s="1">
        <v>6.7908839555546008</v>
      </c>
      <c r="R60" s="1">
        <v>5.3989064134765457</v>
      </c>
      <c r="S60" s="1" t="str">
        <f>VLOOKUP(F60,'6)Transmission Capacity - App G'!$C$7:$M$23,11,FALSE)</f>
        <v>Offer   signed  26/09/2024.PP submitted, offer due 13/02/2025.Another PP submitted,offer due 06/05/25</v>
      </c>
    </row>
    <row r="61" spans="2:19" ht="14.5" x14ac:dyDescent="0.35">
      <c r="B61" s="6" t="s">
        <v>66</v>
      </c>
      <c r="C61" s="6" t="s">
        <v>475</v>
      </c>
      <c r="D61" s="6" t="s">
        <v>64</v>
      </c>
      <c r="E61" s="6" t="s">
        <v>64</v>
      </c>
      <c r="F61" s="6" t="s">
        <v>415</v>
      </c>
      <c r="G61" s="6">
        <v>384418</v>
      </c>
      <c r="H61" s="65">
        <v>434168</v>
      </c>
      <c r="I61" s="66">
        <v>630</v>
      </c>
      <c r="J61" s="77">
        <v>7.2018672578713909</v>
      </c>
      <c r="K61" s="62">
        <v>0.76001842136503051</v>
      </c>
      <c r="L61" s="63">
        <v>9.7600184213650305</v>
      </c>
      <c r="M61" s="62">
        <v>17.901453089154302</v>
      </c>
      <c r="N61" s="82">
        <v>17.901453089154302</v>
      </c>
      <c r="O61" s="61">
        <v>17.318917345750876</v>
      </c>
      <c r="P61" s="64">
        <v>9.7600184213650305</v>
      </c>
      <c r="Q61" s="1">
        <v>17.173912157887905</v>
      </c>
      <c r="R61" s="1">
        <v>8.8706184213650303</v>
      </c>
      <c r="S61" s="1" t="str">
        <f>VLOOKUP(F61,'6)Transmission Capacity - App G'!$C$7:$M$23,11,FALSE)</f>
        <v>Offer   signed  26/09/2024.PP submitted, offer due 13/02/2025.Another PP submitted,offer due 06/05/25</v>
      </c>
    </row>
    <row r="62" spans="2:19" ht="14.5" x14ac:dyDescent="0.35">
      <c r="B62" s="6" t="s">
        <v>67</v>
      </c>
      <c r="C62" s="6" t="s">
        <v>476</v>
      </c>
      <c r="D62" s="6" t="s">
        <v>205</v>
      </c>
      <c r="E62" s="6" t="s">
        <v>205</v>
      </c>
      <c r="F62" s="6" t="s">
        <v>422</v>
      </c>
      <c r="G62" s="6">
        <v>347903</v>
      </c>
      <c r="H62" s="65">
        <v>458401</v>
      </c>
      <c r="I62" s="66">
        <v>630</v>
      </c>
      <c r="J62" s="77">
        <v>12.00311209645232</v>
      </c>
      <c r="K62" s="62">
        <v>0</v>
      </c>
      <c r="L62" s="63">
        <v>0</v>
      </c>
      <c r="M62" s="62">
        <v>7.2836065573770519</v>
      </c>
      <c r="N62" s="82">
        <v>1.1991902834008101</v>
      </c>
      <c r="O62" s="61">
        <v>0.86188166828322055</v>
      </c>
      <c r="P62" s="64">
        <v>0</v>
      </c>
      <c r="Q62" s="1">
        <v>0.74510184287099934</v>
      </c>
      <c r="R62" s="1">
        <v>5.0572075342512903</v>
      </c>
      <c r="S62" s="1" t="str">
        <f>VLOOKUP(F62,'6)Transmission Capacity - App G'!$C$7:$M$23,11,FALSE)</f>
        <v>Offer with ENW, due to be signed 06/09/2024- now extended to address move to Middleton .Offer with ENW, due to be signed 14/01/2025. Another submission made, awaiting Clock start date.</v>
      </c>
    </row>
    <row r="63" spans="2:19" ht="14.5" x14ac:dyDescent="0.35">
      <c r="B63" s="6" t="s">
        <v>68</v>
      </c>
      <c r="C63" s="6" t="s">
        <v>476</v>
      </c>
      <c r="D63" s="6" t="s">
        <v>378</v>
      </c>
      <c r="E63" s="6" t="s">
        <v>378</v>
      </c>
      <c r="F63" s="6" t="s">
        <v>491</v>
      </c>
      <c r="G63" s="6">
        <v>344595</v>
      </c>
      <c r="H63" s="65">
        <v>412486</v>
      </c>
      <c r="I63" s="66">
        <v>630</v>
      </c>
      <c r="J63" s="77">
        <v>12.00311209645232</v>
      </c>
      <c r="K63" s="62">
        <v>0</v>
      </c>
      <c r="L63" s="63">
        <v>0</v>
      </c>
      <c r="M63" s="62">
        <v>15.536341992967071</v>
      </c>
      <c r="N63" s="82">
        <v>8.70094466936572</v>
      </c>
      <c r="O63" s="61">
        <v>6.2535402521823462</v>
      </c>
      <c r="P63" s="64">
        <v>0</v>
      </c>
      <c r="Q63" s="1">
        <v>4.4682832201745883</v>
      </c>
      <c r="R63" s="1">
        <v>2.8737153801810642</v>
      </c>
      <c r="S63" s="1" t="str">
        <f>VLOOKUP(F63,'6)Transmission Capacity - App G'!$C$7:$M$23,11,FALSE)</f>
        <v xml:space="preserve">  Offer signed  23/01/2025. Another offer  with ENW,  due to be signed   16/04/2025. Another parrallel submission made,offer due 08/04/2025.Another submission made, awaiting Clock start date</v>
      </c>
    </row>
    <row r="64" spans="2:19" ht="14.5" x14ac:dyDescent="0.35">
      <c r="B64" s="6" t="s">
        <v>69</v>
      </c>
      <c r="C64" s="6" t="s">
        <v>475</v>
      </c>
      <c r="D64" s="6" t="s">
        <v>400</v>
      </c>
      <c r="E64" s="6" t="s">
        <v>400</v>
      </c>
      <c r="F64" s="6" t="s">
        <v>421</v>
      </c>
      <c r="G64" s="6">
        <v>380863</v>
      </c>
      <c r="H64" s="65">
        <v>410807</v>
      </c>
      <c r="I64" s="66">
        <v>400</v>
      </c>
      <c r="J64" s="77">
        <v>4.572614131981835</v>
      </c>
      <c r="K64" s="62">
        <v>7.0370140922652489</v>
      </c>
      <c r="L64" s="63">
        <v>11.174014092265249</v>
      </c>
      <c r="M64" s="62">
        <v>11.217948717948717</v>
      </c>
      <c r="N64" s="82">
        <v>1.9574944071588367</v>
      </c>
      <c r="O64" s="61">
        <v>1.4344262295081966</v>
      </c>
      <c r="P64" s="64">
        <v>11.174014092265249</v>
      </c>
      <c r="Q64" s="1">
        <v>1.4344262295081966</v>
      </c>
      <c r="R64" s="1">
        <v>8.2958140922652497</v>
      </c>
      <c r="S64" s="1" t="str">
        <f>VLOOKUP(F64,'6)Transmission Capacity - App G'!$C$7:$M$23,11,FALSE)</f>
        <v>Offer signed 24/12/2024</v>
      </c>
    </row>
    <row r="65" spans="2:19" ht="14.5" x14ac:dyDescent="0.35">
      <c r="B65" s="6" t="s">
        <v>70</v>
      </c>
      <c r="C65" s="6" t="s">
        <v>475</v>
      </c>
      <c r="D65" s="6" t="s">
        <v>386</v>
      </c>
      <c r="E65" s="6" t="s">
        <v>386</v>
      </c>
      <c r="F65" s="6" t="s">
        <v>491</v>
      </c>
      <c r="G65" s="6">
        <v>353809</v>
      </c>
      <c r="H65" s="65">
        <v>430094</v>
      </c>
      <c r="I65" s="66">
        <v>400</v>
      </c>
      <c r="J65" s="77">
        <v>4.572614131981835</v>
      </c>
      <c r="K65" s="62">
        <v>5.7554342326236529</v>
      </c>
      <c r="L65" s="63">
        <v>9.8954342326236535</v>
      </c>
      <c r="M65" s="62">
        <v>11.217948717948717</v>
      </c>
      <c r="N65" s="82">
        <v>1.9574944071588367</v>
      </c>
      <c r="O65" s="61">
        <v>1.4344262295081966</v>
      </c>
      <c r="P65" s="64">
        <v>9.8954342326236535</v>
      </c>
      <c r="Q65" s="1">
        <v>1.4344262295081966</v>
      </c>
      <c r="R65" s="1">
        <v>9.8954342326236535</v>
      </c>
      <c r="S65" s="1" t="str">
        <f>VLOOKUP(F65,'6)Transmission Capacity - App G'!$C$7:$M$23,11,FALSE)</f>
        <v xml:space="preserve">  Offer signed  23/01/2025. Another offer  with ENW,  due to be signed   16/04/2025. Another parrallel submission made,offer due 08/04/2025.Another submission made, awaiting Clock start date</v>
      </c>
    </row>
    <row r="66" spans="2:19" ht="14.5" x14ac:dyDescent="0.35">
      <c r="B66" s="6" t="s">
        <v>71</v>
      </c>
      <c r="C66" s="6" t="s">
        <v>476</v>
      </c>
      <c r="D66" s="6" t="s">
        <v>401</v>
      </c>
      <c r="E66" s="6" t="s">
        <v>401</v>
      </c>
      <c r="F66" s="6" t="s">
        <v>421</v>
      </c>
      <c r="G66" s="6">
        <v>372937</v>
      </c>
      <c r="H66" s="65">
        <v>406428</v>
      </c>
      <c r="I66" s="66">
        <v>630</v>
      </c>
      <c r="J66" s="77">
        <v>12.00311209645232</v>
      </c>
      <c r="K66" s="62">
        <v>0</v>
      </c>
      <c r="L66" s="63">
        <v>9.4923132500701612</v>
      </c>
      <c r="M66" s="62">
        <v>7</v>
      </c>
      <c r="N66" s="82">
        <v>1.9574944071588367</v>
      </c>
      <c r="O66" s="61">
        <v>1.4344262295081966</v>
      </c>
      <c r="P66" s="64">
        <v>7</v>
      </c>
      <c r="Q66" s="1">
        <v>1.4344262295081966</v>
      </c>
      <c r="R66" s="1">
        <v>5.9733132500701629</v>
      </c>
      <c r="S66" s="1" t="str">
        <f>VLOOKUP(F66,'6)Transmission Capacity - App G'!$C$7:$M$23,11,FALSE)</f>
        <v>Offer signed 24/12/2024</v>
      </c>
    </row>
    <row r="67" spans="2:19" ht="14.5" x14ac:dyDescent="0.35">
      <c r="B67" s="6" t="s">
        <v>72</v>
      </c>
      <c r="C67" s="6" t="s">
        <v>475</v>
      </c>
      <c r="D67" s="6" t="s">
        <v>383</v>
      </c>
      <c r="E67" s="6" t="s">
        <v>383</v>
      </c>
      <c r="F67" s="6" t="s">
        <v>417</v>
      </c>
      <c r="G67" s="6">
        <v>384064</v>
      </c>
      <c r="H67" s="65">
        <v>398635</v>
      </c>
      <c r="I67" s="66">
        <v>400</v>
      </c>
      <c r="J67" s="77">
        <v>4.572614131981835</v>
      </c>
      <c r="K67" s="62">
        <v>13.896267356901468</v>
      </c>
      <c r="L67" s="63">
        <v>34.896267356901468</v>
      </c>
      <c r="M67" s="62">
        <v>0.48696507624202534</v>
      </c>
      <c r="N67" s="82">
        <v>7.8978859194259066E-2</v>
      </c>
      <c r="O67" s="61">
        <v>5.7625145518046421E-2</v>
      </c>
      <c r="P67" s="64">
        <v>0.48696507624202534</v>
      </c>
      <c r="Q67" s="1">
        <v>0.16545105052396814</v>
      </c>
      <c r="R67" s="1">
        <v>1.3982196429449749</v>
      </c>
      <c r="S67" s="1" t="str">
        <f>VLOOKUP(F67,'6)Transmission Capacity - App G'!$C$7:$M$23,11,FALSE)</f>
        <v xml:space="preserve"> Offers with ENW, due to be signed 28/08/2024 - now extended to address queries</v>
      </c>
    </row>
    <row r="68" spans="2:19" ht="14.5" x14ac:dyDescent="0.35">
      <c r="B68" s="6" t="s">
        <v>73</v>
      </c>
      <c r="C68" s="6" t="s">
        <v>476</v>
      </c>
      <c r="D68" s="6" t="s">
        <v>402</v>
      </c>
      <c r="E68" s="6" t="s">
        <v>402</v>
      </c>
      <c r="F68" s="6" t="s">
        <v>490</v>
      </c>
      <c r="G68" s="6">
        <v>352906</v>
      </c>
      <c r="H68" s="65">
        <v>559671</v>
      </c>
      <c r="I68" s="66">
        <v>400</v>
      </c>
      <c r="J68" s="77">
        <v>7.6210235533030604</v>
      </c>
      <c r="K68" s="62">
        <v>14.198719585184243</v>
      </c>
      <c r="L68" s="63">
        <v>17.17767412049259</v>
      </c>
      <c r="M68" s="62">
        <v>7</v>
      </c>
      <c r="N68" s="82">
        <v>1.9574944071588367</v>
      </c>
      <c r="O68" s="61">
        <v>1.4344262295081966</v>
      </c>
      <c r="P68" s="64">
        <v>7</v>
      </c>
      <c r="Q68" s="1">
        <v>1.4344262295081966</v>
      </c>
      <c r="R68" s="1">
        <v>7</v>
      </c>
      <c r="S68" s="1" t="str">
        <f>VLOOKUP(F68,'6)Transmission Capacity - App G'!$C$7:$M$23,11,FALSE)</f>
        <v>Offer  signed  20/11/2024.Another parrallel submission made, offer due 15/02/2025. Another parrallel submission made, awaiting Clock start date</v>
      </c>
    </row>
    <row r="69" spans="2:19" ht="14.5" x14ac:dyDescent="0.35">
      <c r="B69" s="6" t="s">
        <v>74</v>
      </c>
      <c r="C69" s="6" t="s">
        <v>476</v>
      </c>
      <c r="D69" s="6" t="s">
        <v>123</v>
      </c>
      <c r="E69" s="6" t="s">
        <v>123</v>
      </c>
      <c r="F69" s="6" t="s">
        <v>490</v>
      </c>
      <c r="G69" s="6">
        <v>308796</v>
      </c>
      <c r="H69" s="65">
        <v>498305</v>
      </c>
      <c r="I69" s="66">
        <v>630</v>
      </c>
      <c r="J69" s="77">
        <v>12.00311209645232</v>
      </c>
      <c r="K69" s="62">
        <v>2.8436471734374971</v>
      </c>
      <c r="L69" s="63">
        <v>5.3436471734374971</v>
      </c>
      <c r="M69" s="62">
        <v>8.4239775364583345</v>
      </c>
      <c r="N69" s="82">
        <v>8.4239775364583345</v>
      </c>
      <c r="O69" s="61">
        <v>8.4239775364583345</v>
      </c>
      <c r="P69" s="64">
        <v>5.3436471734374971</v>
      </c>
      <c r="Q69" s="1">
        <v>8.4239775364583345</v>
      </c>
      <c r="R69" s="1">
        <v>5.5206471734374976</v>
      </c>
      <c r="S69" s="1" t="str">
        <f>VLOOKUP(F69,'6)Transmission Capacity - App G'!$C$7:$M$23,11,FALSE)</f>
        <v>Offer  signed  20/11/2024.Another parrallel submission made, offer due 15/02/2025. Another parrallel submission made, awaiting Clock start date</v>
      </c>
    </row>
    <row r="70" spans="2:19" ht="14.5" x14ac:dyDescent="0.35">
      <c r="B70" s="6" t="s">
        <v>75</v>
      </c>
      <c r="C70" s="6" t="s">
        <v>476</v>
      </c>
      <c r="D70" s="6" t="s">
        <v>389</v>
      </c>
      <c r="E70" s="6" t="s">
        <v>389</v>
      </c>
      <c r="F70" s="6" t="s">
        <v>490</v>
      </c>
      <c r="G70" s="6">
        <v>338547</v>
      </c>
      <c r="H70" s="65">
        <v>560280</v>
      </c>
      <c r="I70" s="66">
        <v>630</v>
      </c>
      <c r="J70" s="77">
        <v>12.00311209645232</v>
      </c>
      <c r="K70" s="62">
        <v>2.325770615239076</v>
      </c>
      <c r="L70" s="63">
        <v>22.825770615239076</v>
      </c>
      <c r="M70" s="62">
        <v>1.6794871794871795</v>
      </c>
      <c r="N70" s="82">
        <v>0.44197031039136303</v>
      </c>
      <c r="O70" s="61">
        <v>0.31765276430649858</v>
      </c>
      <c r="P70" s="64">
        <v>1.6794871794871795</v>
      </c>
      <c r="Q70" s="1">
        <v>0.31765276430649858</v>
      </c>
      <c r="R70" s="59">
        <v>1.6794871794871795</v>
      </c>
      <c r="S70" s="1" t="str">
        <f>VLOOKUP(F70,'6)Transmission Capacity - App G'!$C$7:$M$23,11,FALSE)</f>
        <v>Offer  signed  20/11/2024.Another parrallel submission made, offer due 15/02/2025. Another parrallel submission made, awaiting Clock start date</v>
      </c>
    </row>
    <row r="71" spans="2:19" ht="14.5" x14ac:dyDescent="0.35">
      <c r="B71" s="6" t="s">
        <v>76</v>
      </c>
      <c r="C71" s="6" t="s">
        <v>476</v>
      </c>
      <c r="D71" s="6" t="s">
        <v>401</v>
      </c>
      <c r="E71" s="6" t="s">
        <v>401</v>
      </c>
      <c r="F71" s="6" t="s">
        <v>421</v>
      </c>
      <c r="G71" s="6">
        <v>376984</v>
      </c>
      <c r="H71" s="65">
        <v>401329</v>
      </c>
      <c r="I71" s="66">
        <v>400</v>
      </c>
      <c r="J71" s="77">
        <v>7.6210235533030604</v>
      </c>
      <c r="K71" s="62">
        <v>0</v>
      </c>
      <c r="L71" s="63">
        <v>13.00210785848186</v>
      </c>
      <c r="M71" s="62">
        <v>7</v>
      </c>
      <c r="N71" s="82">
        <v>1.9574944071588367</v>
      </c>
      <c r="O71" s="61">
        <v>1.4344262295081966</v>
      </c>
      <c r="P71" s="64">
        <v>7</v>
      </c>
      <c r="Q71" s="1">
        <v>1.4344262295081966</v>
      </c>
      <c r="R71" s="1">
        <v>7</v>
      </c>
      <c r="S71" s="1" t="str">
        <f>VLOOKUP(F71,'6)Transmission Capacity - App G'!$C$7:$M$23,11,FALSE)</f>
        <v>Offer signed 24/12/2024</v>
      </c>
    </row>
    <row r="72" spans="2:19" ht="14.5" x14ac:dyDescent="0.35">
      <c r="B72" s="6" t="s">
        <v>77</v>
      </c>
      <c r="C72" s="6" t="s">
        <v>475</v>
      </c>
      <c r="D72" s="6" t="s">
        <v>77</v>
      </c>
      <c r="E72" s="6" t="s">
        <v>77</v>
      </c>
      <c r="F72" s="6" t="s">
        <v>415</v>
      </c>
      <c r="G72" s="6">
        <v>388461</v>
      </c>
      <c r="H72" s="65">
        <v>411290</v>
      </c>
      <c r="I72" s="66">
        <v>630</v>
      </c>
      <c r="J72" s="77">
        <v>7.2018672578713909</v>
      </c>
      <c r="K72" s="62">
        <v>5.8478533156945076</v>
      </c>
      <c r="L72" s="63">
        <v>10.484853315694508</v>
      </c>
      <c r="M72" s="62">
        <v>22.50664043285785</v>
      </c>
      <c r="N72" s="82">
        <v>3.6502592740327096</v>
      </c>
      <c r="O72" s="61">
        <v>2.6633294528521545</v>
      </c>
      <c r="P72" s="64">
        <v>10.484853315694508</v>
      </c>
      <c r="Q72" s="1">
        <v>2.0899907061087672</v>
      </c>
      <c r="R72" s="1">
        <v>9.5108533156945079</v>
      </c>
      <c r="S72" s="1" t="str">
        <f>VLOOKUP(F72,'6)Transmission Capacity - App G'!$C$7:$M$23,11,FALSE)</f>
        <v>Offer   signed  26/09/2024.PP submitted, offer due 13/02/2025.Another PP submitted,offer due 06/05/25</v>
      </c>
    </row>
    <row r="73" spans="2:19" ht="14.5" x14ac:dyDescent="0.35">
      <c r="B73" s="6" t="s">
        <v>78</v>
      </c>
      <c r="C73" s="6" t="s">
        <v>475</v>
      </c>
      <c r="D73" s="6" t="s">
        <v>386</v>
      </c>
      <c r="E73" s="6" t="s">
        <v>386</v>
      </c>
      <c r="F73" s="6" t="s">
        <v>491</v>
      </c>
      <c r="G73" s="6">
        <v>349381</v>
      </c>
      <c r="H73" s="65">
        <v>442178</v>
      </c>
      <c r="I73" s="66">
        <v>400</v>
      </c>
      <c r="J73" s="77">
        <v>4.572614131981835</v>
      </c>
      <c r="K73" s="62">
        <v>0</v>
      </c>
      <c r="L73" s="63">
        <v>0</v>
      </c>
      <c r="M73" s="62">
        <v>9.5567957783161255</v>
      </c>
      <c r="N73" s="82">
        <v>1.9574944071588367</v>
      </c>
      <c r="O73" s="61">
        <v>1.4344262295081966</v>
      </c>
      <c r="P73" s="64">
        <v>0</v>
      </c>
      <c r="Q73" s="1">
        <v>1.4344262295081966</v>
      </c>
      <c r="R73" s="1">
        <v>0</v>
      </c>
      <c r="S73" s="1" t="str">
        <f>VLOOKUP(F73,'6)Transmission Capacity - App G'!$C$7:$M$23,11,FALSE)</f>
        <v xml:space="preserve">  Offer signed  23/01/2025. Another offer  with ENW,  due to be signed   16/04/2025. Another parrallel submission made,offer due 08/04/2025.Another submission made, awaiting Clock start date</v>
      </c>
    </row>
    <row r="74" spans="2:19" ht="14.5" x14ac:dyDescent="0.35">
      <c r="B74" s="6" t="s">
        <v>79</v>
      </c>
      <c r="C74" s="6" t="s">
        <v>475</v>
      </c>
      <c r="D74" s="6" t="s">
        <v>48</v>
      </c>
      <c r="E74" s="6" t="s">
        <v>48</v>
      </c>
      <c r="F74" s="6" t="s">
        <v>491</v>
      </c>
      <c r="G74" s="6">
        <v>331301</v>
      </c>
      <c r="H74" s="65">
        <v>437023</v>
      </c>
      <c r="I74" s="66">
        <v>630</v>
      </c>
      <c r="J74" s="77">
        <v>7.2018672578713909</v>
      </c>
      <c r="K74" s="62">
        <v>8.0361007571424459</v>
      </c>
      <c r="L74" s="63">
        <v>13.226100757142447</v>
      </c>
      <c r="M74" s="62">
        <v>30.772542640816443</v>
      </c>
      <c r="N74" s="82">
        <v>16.362744315915435</v>
      </c>
      <c r="O74" s="61">
        <v>11.938707799767171</v>
      </c>
      <c r="P74" s="64">
        <v>13.226100757142447</v>
      </c>
      <c r="Q74" s="1">
        <v>12.114764716734182</v>
      </c>
      <c r="R74" s="1">
        <v>12.978100757142448</v>
      </c>
      <c r="S74" s="1" t="str">
        <f>VLOOKUP(F74,'6)Transmission Capacity - App G'!$C$7:$M$23,11,FALSE)</f>
        <v xml:space="preserve">  Offer signed  23/01/2025. Another offer  with ENW,  due to be signed   16/04/2025. Another parrallel submission made,offer due 08/04/2025.Another submission made, awaiting Clock start date</v>
      </c>
    </row>
    <row r="75" spans="2:19" ht="14.5" x14ac:dyDescent="0.35">
      <c r="B75" s="6" t="s">
        <v>80</v>
      </c>
      <c r="C75" s="6" t="s">
        <v>475</v>
      </c>
      <c r="D75" s="6" t="s">
        <v>325</v>
      </c>
      <c r="E75" s="6" t="s">
        <v>325</v>
      </c>
      <c r="F75" s="6" t="s">
        <v>418</v>
      </c>
      <c r="G75" s="6">
        <v>384852</v>
      </c>
      <c r="H75" s="65">
        <v>397718</v>
      </c>
      <c r="I75" s="66">
        <v>630</v>
      </c>
      <c r="J75" s="77">
        <v>7.2018672578713909</v>
      </c>
      <c r="K75" s="62">
        <v>15.4378065340529</v>
      </c>
      <c r="L75" s="63">
        <v>24.4378065340529</v>
      </c>
      <c r="M75" s="62">
        <v>11.217948717948717</v>
      </c>
      <c r="N75" s="82">
        <v>1.9574944071588367</v>
      </c>
      <c r="O75" s="61">
        <v>1.4344262295081966</v>
      </c>
      <c r="P75" s="64">
        <v>11.217948717948717</v>
      </c>
      <c r="Q75" s="1">
        <v>1.4344262295081966</v>
      </c>
      <c r="R75" s="1">
        <v>0</v>
      </c>
      <c r="S75" s="1" t="str">
        <f>VLOOKUP(F75,'6)Transmission Capacity - App G'!$C$7:$M$23,11,FALSE)</f>
        <v>Offer  signed 27/08/2024</v>
      </c>
    </row>
    <row r="76" spans="2:19" ht="14.5" x14ac:dyDescent="0.35">
      <c r="B76" s="6" t="s">
        <v>81</v>
      </c>
      <c r="C76" s="6" t="s">
        <v>475</v>
      </c>
      <c r="D76" s="6" t="s">
        <v>81</v>
      </c>
      <c r="E76" s="6" t="s">
        <v>81</v>
      </c>
      <c r="F76" s="6" t="s">
        <v>417</v>
      </c>
      <c r="G76" s="6">
        <v>389161</v>
      </c>
      <c r="H76" s="65">
        <v>403872</v>
      </c>
      <c r="I76" s="66">
        <v>400</v>
      </c>
      <c r="J76" s="77">
        <v>4.572614131981835</v>
      </c>
      <c r="K76" s="62">
        <v>2.9740196102890906</v>
      </c>
      <c r="L76" s="63">
        <v>2.9740196102891048</v>
      </c>
      <c r="M76" s="62">
        <v>26.888834235120527</v>
      </c>
      <c r="N76" s="82">
        <v>4.3609892301555666</v>
      </c>
      <c r="O76" s="61">
        <v>3.1818975552968589</v>
      </c>
      <c r="P76" s="64">
        <v>2.9740196102891048</v>
      </c>
      <c r="Q76" s="1">
        <v>1.3649180327868842</v>
      </c>
      <c r="R76" s="1">
        <v>0</v>
      </c>
      <c r="S76" s="1" t="str">
        <f>VLOOKUP(F76,'6)Transmission Capacity - App G'!$C$7:$M$23,11,FALSE)</f>
        <v xml:space="preserve"> Offers with ENW, due to be signed 28/08/2024 - now extended to address queries</v>
      </c>
    </row>
    <row r="77" spans="2:19" ht="14.5" x14ac:dyDescent="0.35">
      <c r="B77" s="6" t="s">
        <v>82</v>
      </c>
      <c r="C77" s="6" t="s">
        <v>475</v>
      </c>
      <c r="D77" s="6" t="s">
        <v>400</v>
      </c>
      <c r="E77" s="6" t="s">
        <v>400</v>
      </c>
      <c r="F77" s="6" t="s">
        <v>421</v>
      </c>
      <c r="G77" s="6">
        <v>380280</v>
      </c>
      <c r="H77" s="65">
        <v>411215</v>
      </c>
      <c r="I77" s="66">
        <v>600</v>
      </c>
      <c r="J77" s="77">
        <v>6.8589211979727542</v>
      </c>
      <c r="K77" s="62">
        <v>3.4270192119380063</v>
      </c>
      <c r="L77" s="63">
        <v>8.7470192119380066</v>
      </c>
      <c r="M77" s="62">
        <v>11.217948717948717</v>
      </c>
      <c r="N77" s="82">
        <v>1.9574944071588367</v>
      </c>
      <c r="O77" s="61">
        <v>1.4344262295081966</v>
      </c>
      <c r="P77" s="64">
        <v>8.7470192119380066</v>
      </c>
      <c r="Q77" s="1">
        <v>1.4344262295081966</v>
      </c>
      <c r="R77" s="1">
        <v>8.4761192119380055</v>
      </c>
      <c r="S77" s="1" t="str">
        <f>VLOOKUP(F77,'6)Transmission Capacity - App G'!$C$7:$M$23,11,FALSE)</f>
        <v>Offer signed 24/12/2024</v>
      </c>
    </row>
    <row r="78" spans="2:19" ht="14.5" x14ac:dyDescent="0.35">
      <c r="B78" s="6" t="s">
        <v>83</v>
      </c>
      <c r="C78" s="6" t="s">
        <v>475</v>
      </c>
      <c r="D78" s="6" t="s">
        <v>132</v>
      </c>
      <c r="E78" s="6" t="s">
        <v>132</v>
      </c>
      <c r="F78" s="6" t="s">
        <v>421</v>
      </c>
      <c r="G78" s="6">
        <v>383499</v>
      </c>
      <c r="H78" s="65">
        <v>398634</v>
      </c>
      <c r="I78" s="66">
        <v>630</v>
      </c>
      <c r="J78" s="77">
        <v>7.2018672578713909</v>
      </c>
      <c r="K78" s="62">
        <v>0</v>
      </c>
      <c r="L78" s="63">
        <v>17.919277744843797</v>
      </c>
      <c r="M78" s="62">
        <v>7</v>
      </c>
      <c r="N78" s="82">
        <v>1.9574944071588367</v>
      </c>
      <c r="O78" s="61">
        <v>1.4344262295081966</v>
      </c>
      <c r="P78" s="64">
        <v>7</v>
      </c>
      <c r="Q78" s="1">
        <v>1.4344262295081966</v>
      </c>
      <c r="R78" s="1">
        <v>0</v>
      </c>
      <c r="S78" s="1" t="str">
        <f>VLOOKUP(F78,'6)Transmission Capacity - App G'!$C$7:$M$23,11,FALSE)</f>
        <v>Offer signed 24/12/2024</v>
      </c>
    </row>
    <row r="79" spans="2:19" ht="14.5" x14ac:dyDescent="0.35">
      <c r="B79" s="6" t="s">
        <v>84</v>
      </c>
      <c r="C79" s="6" t="s">
        <v>475</v>
      </c>
      <c r="D79" s="6" t="s">
        <v>393</v>
      </c>
      <c r="E79" s="6" t="s">
        <v>393</v>
      </c>
      <c r="F79" s="6" t="s">
        <v>420</v>
      </c>
      <c r="G79" s="6">
        <v>375542</v>
      </c>
      <c r="H79" s="65">
        <v>394453</v>
      </c>
      <c r="I79" s="66">
        <v>630</v>
      </c>
      <c r="J79" s="77">
        <v>7.2018672578713909</v>
      </c>
      <c r="K79" s="62">
        <v>1.9941968797466725</v>
      </c>
      <c r="L79" s="63">
        <v>12.894196879746671</v>
      </c>
      <c r="M79" s="62">
        <v>11.217948717948717</v>
      </c>
      <c r="N79" s="82">
        <v>1.9574944071588367</v>
      </c>
      <c r="O79" s="61">
        <v>1.4344262295081966</v>
      </c>
      <c r="P79" s="64">
        <v>11.217948717948717</v>
      </c>
      <c r="Q79" s="1">
        <v>1.4344262295081966</v>
      </c>
      <c r="R79" s="1">
        <v>11.217948717948717</v>
      </c>
      <c r="S79" s="1" t="str">
        <f>VLOOKUP(F79,'6)Transmission Capacity - App G'!$C$7:$M$23,11,FALSE)</f>
        <v>PP submitted, awaiting Clock Start date</v>
      </c>
    </row>
    <row r="80" spans="2:19" ht="14.5" x14ac:dyDescent="0.35">
      <c r="B80" s="6" t="s">
        <v>85</v>
      </c>
      <c r="C80" s="6" t="s">
        <v>476</v>
      </c>
      <c r="D80" s="6" t="s">
        <v>392</v>
      </c>
      <c r="E80" s="58" t="s">
        <v>37</v>
      </c>
      <c r="F80" s="6" t="s">
        <v>490</v>
      </c>
      <c r="G80" s="6">
        <v>319188</v>
      </c>
      <c r="H80" s="65">
        <v>470003</v>
      </c>
      <c r="I80" s="66">
        <v>800</v>
      </c>
      <c r="J80" s="77">
        <v>15.242047106606121</v>
      </c>
      <c r="K80" s="62">
        <v>5.556529235334267</v>
      </c>
      <c r="L80" s="63">
        <v>12.956529235334266</v>
      </c>
      <c r="M80" s="62">
        <v>31.585223588221911</v>
      </c>
      <c r="N80" s="82">
        <v>10.192577597840758</v>
      </c>
      <c r="O80" s="61">
        <v>7.3256062075654729</v>
      </c>
      <c r="P80" s="64">
        <v>12.956529235334266</v>
      </c>
      <c r="Q80" s="1">
        <v>7.3075654704170701</v>
      </c>
      <c r="R80" s="1">
        <v>14.675329235334267</v>
      </c>
      <c r="S80" s="1" t="str">
        <f>VLOOKUP(F80,'6)Transmission Capacity - App G'!$C$7:$M$23,11,FALSE)</f>
        <v>Offer  signed  20/11/2024.Another parrallel submission made, offer due 15/02/2025. Another parrallel submission made, awaiting Clock start date</v>
      </c>
    </row>
    <row r="81" spans="2:19" ht="14.5" x14ac:dyDescent="0.35">
      <c r="B81" s="6" t="s">
        <v>86</v>
      </c>
      <c r="C81" s="6" t="s">
        <v>475</v>
      </c>
      <c r="D81" s="6" t="s">
        <v>399</v>
      </c>
      <c r="E81" s="6" t="s">
        <v>399</v>
      </c>
      <c r="F81" s="6" t="s">
        <v>423</v>
      </c>
      <c r="G81" s="6">
        <v>387062</v>
      </c>
      <c r="H81" s="65">
        <v>389054</v>
      </c>
      <c r="I81" s="66">
        <v>630</v>
      </c>
      <c r="J81" s="77">
        <v>7.2018672578713909</v>
      </c>
      <c r="K81" s="62">
        <v>4.4934422042424451</v>
      </c>
      <c r="L81" s="63">
        <v>7.9934422042424451</v>
      </c>
      <c r="M81" s="62">
        <v>22.411176690105155</v>
      </c>
      <c r="N81" s="82">
        <v>11.097885919425609</v>
      </c>
      <c r="O81" s="61">
        <v>8.0973224679860305</v>
      </c>
      <c r="P81" s="64">
        <v>7.9934422042424451</v>
      </c>
      <c r="Q81" s="1">
        <v>8.0328434593294773</v>
      </c>
      <c r="R81" s="1">
        <v>8.3048422042424441</v>
      </c>
      <c r="S81" s="1" t="str">
        <f>VLOOKUP(F81,'6)Transmission Capacity - App G'!$C$7:$M$23,11,FALSE)</f>
        <v>Offer with ENW, due  to be signed 22/01/2025</v>
      </c>
    </row>
    <row r="82" spans="2:19" ht="14.5" x14ac:dyDescent="0.35">
      <c r="B82" s="6" t="s">
        <v>87</v>
      </c>
      <c r="C82" s="6" t="s">
        <v>476</v>
      </c>
      <c r="D82" s="6" t="s">
        <v>399</v>
      </c>
      <c r="E82" s="6" t="s">
        <v>399</v>
      </c>
      <c r="F82" s="6" t="s">
        <v>423</v>
      </c>
      <c r="G82" s="6">
        <v>387386</v>
      </c>
      <c r="H82" s="65">
        <v>386308</v>
      </c>
      <c r="I82" s="66">
        <v>630</v>
      </c>
      <c r="J82" s="77">
        <v>12.00311209645232</v>
      </c>
      <c r="K82" s="62">
        <v>6.7300459374391899</v>
      </c>
      <c r="L82" s="63">
        <v>11.36704593743919</v>
      </c>
      <c r="M82" s="62">
        <v>31.341145805937053</v>
      </c>
      <c r="N82" s="82">
        <v>12.847773279352225</v>
      </c>
      <c r="O82" s="61">
        <v>9.233947623666344</v>
      </c>
      <c r="P82" s="64">
        <v>11.36704593743919</v>
      </c>
      <c r="Q82" s="1">
        <v>9.2690591658583905</v>
      </c>
      <c r="R82" s="1">
        <v>12.90364593743919</v>
      </c>
      <c r="S82" s="1" t="str">
        <f>VLOOKUP(F82,'6)Transmission Capacity - App G'!$C$7:$M$23,11,FALSE)</f>
        <v>Offer with ENW, due  to be signed 22/01/2025</v>
      </c>
    </row>
    <row r="83" spans="2:19" ht="14.5" x14ac:dyDescent="0.35">
      <c r="B83" s="6" t="s">
        <v>88</v>
      </c>
      <c r="C83" s="6" t="s">
        <v>475</v>
      </c>
      <c r="D83" s="6" t="s">
        <v>403</v>
      </c>
      <c r="E83" s="6" t="s">
        <v>403</v>
      </c>
      <c r="F83" s="6" t="s">
        <v>421</v>
      </c>
      <c r="G83" s="6">
        <v>383606</v>
      </c>
      <c r="H83" s="65">
        <v>402218</v>
      </c>
      <c r="I83" s="66">
        <v>400</v>
      </c>
      <c r="J83" s="77">
        <v>4.572614131981835</v>
      </c>
      <c r="K83" s="62">
        <v>2.8478616044753888</v>
      </c>
      <c r="L83" s="63">
        <v>2.8478616044753888</v>
      </c>
      <c r="M83" s="62">
        <v>22.194711636504767</v>
      </c>
      <c r="N83" s="82">
        <v>15.231192660550459</v>
      </c>
      <c r="O83" s="61">
        <v>11.113096623981376</v>
      </c>
      <c r="P83" s="64">
        <v>2.8478616044753888</v>
      </c>
      <c r="Q83" s="1">
        <v>11.163901292706361</v>
      </c>
      <c r="R83" s="1">
        <v>2.7038616044753887</v>
      </c>
      <c r="S83" s="1" t="str">
        <f>VLOOKUP(F83,'6)Transmission Capacity - App G'!$C$7:$M$23,11,FALSE)</f>
        <v>Offer signed 24/12/2024</v>
      </c>
    </row>
    <row r="84" spans="2:19" ht="14.5" x14ac:dyDescent="0.35">
      <c r="B84" s="6" t="s">
        <v>89</v>
      </c>
      <c r="C84" s="6" t="s">
        <v>476</v>
      </c>
      <c r="D84" s="6" t="s">
        <v>380</v>
      </c>
      <c r="E84" s="6" t="s">
        <v>380</v>
      </c>
      <c r="F84" s="6" t="s">
        <v>416</v>
      </c>
      <c r="G84" s="6">
        <v>382184</v>
      </c>
      <c r="H84" s="65">
        <v>373490</v>
      </c>
      <c r="I84" s="66">
        <v>400</v>
      </c>
      <c r="J84" s="77">
        <v>7.6210235533030604</v>
      </c>
      <c r="K84" s="62">
        <v>9.328447457215578</v>
      </c>
      <c r="L84" s="63">
        <v>16.018447457215579</v>
      </c>
      <c r="M84" s="62">
        <v>5.7999999999999829</v>
      </c>
      <c r="N84" s="82">
        <v>1.9574944071588367</v>
      </c>
      <c r="O84" s="61">
        <v>1.4344262295081966</v>
      </c>
      <c r="P84" s="64">
        <v>5.7999999999999829</v>
      </c>
      <c r="Q84" s="1">
        <v>1.4344262295081966</v>
      </c>
      <c r="R84" s="1">
        <v>5.7680000000000575</v>
      </c>
      <c r="S84" s="1" t="str">
        <f>VLOOKUP(F84,'6)Transmission Capacity - App G'!$C$7:$M$23,11,FALSE)</f>
        <v>Offer with ENW, due  to be signed 11/03/2025</v>
      </c>
    </row>
    <row r="85" spans="2:19" ht="14.5" x14ac:dyDescent="0.35">
      <c r="B85" s="6" t="s">
        <v>90</v>
      </c>
      <c r="C85" s="6" t="s">
        <v>475</v>
      </c>
      <c r="D85" s="6" t="s">
        <v>404</v>
      </c>
      <c r="E85" s="6" t="s">
        <v>404</v>
      </c>
      <c r="F85" s="6" t="s">
        <v>416</v>
      </c>
      <c r="G85" s="6">
        <v>381030</v>
      </c>
      <c r="H85" s="65">
        <v>396165</v>
      </c>
      <c r="I85" s="66">
        <v>630</v>
      </c>
      <c r="J85" s="77">
        <v>7.2018672578713909</v>
      </c>
      <c r="K85" s="62">
        <v>3.1435125943148048</v>
      </c>
      <c r="L85" s="63">
        <v>8.1435125943148048</v>
      </c>
      <c r="M85" s="62">
        <v>24.40810264488757</v>
      </c>
      <c r="N85" s="82">
        <v>9.2367770243318699</v>
      </c>
      <c r="O85" s="61">
        <v>6.7394062863795101</v>
      </c>
      <c r="P85" s="64">
        <v>8.1435125943148048</v>
      </c>
      <c r="Q85" s="1">
        <v>5.9831243420221796</v>
      </c>
      <c r="R85" s="1">
        <v>2.954312594314807</v>
      </c>
      <c r="S85" s="1" t="str">
        <f>VLOOKUP(F85,'6)Transmission Capacity - App G'!$C$7:$M$23,11,FALSE)</f>
        <v>Offer with ENW, due  to be signed 11/03/2025</v>
      </c>
    </row>
    <row r="86" spans="2:19" ht="14.5" x14ac:dyDescent="0.35">
      <c r="B86" s="6" t="s">
        <v>91</v>
      </c>
      <c r="C86" s="6" t="s">
        <v>475</v>
      </c>
      <c r="D86" s="6" t="s">
        <v>404</v>
      </c>
      <c r="E86" s="6" t="s">
        <v>404</v>
      </c>
      <c r="F86" s="6" t="s">
        <v>416</v>
      </c>
      <c r="G86" s="6">
        <v>381040</v>
      </c>
      <c r="H86" s="65">
        <v>396175</v>
      </c>
      <c r="I86" s="66">
        <v>630</v>
      </c>
      <c r="J86" s="77">
        <v>7.2018672578713909</v>
      </c>
      <c r="K86" s="62">
        <v>8.603081923999147</v>
      </c>
      <c r="L86" s="63">
        <v>13.904931078398635</v>
      </c>
      <c r="M86" s="62">
        <v>18.665639358666951</v>
      </c>
      <c r="N86" s="82">
        <v>18.665639358666951</v>
      </c>
      <c r="O86" s="61">
        <v>17.115541327124564</v>
      </c>
      <c r="P86" s="64">
        <v>13.904931078398635</v>
      </c>
      <c r="Q86" s="1">
        <v>17.154009147237467</v>
      </c>
      <c r="R86" s="1">
        <v>12.612931078398635</v>
      </c>
      <c r="S86" s="1" t="str">
        <f>VLOOKUP(F86,'6)Transmission Capacity - App G'!$C$7:$M$23,11,FALSE)</f>
        <v>Offer with ENW, due  to be signed 11/03/2025</v>
      </c>
    </row>
    <row r="87" spans="2:19" ht="14.5" x14ac:dyDescent="0.35">
      <c r="B87" s="6" t="s">
        <v>92</v>
      </c>
      <c r="C87" s="6" t="s">
        <v>476</v>
      </c>
      <c r="D87" s="6" t="s">
        <v>378</v>
      </c>
      <c r="E87" s="6" t="s">
        <v>378</v>
      </c>
      <c r="F87" s="6" t="s">
        <v>491</v>
      </c>
      <c r="G87" s="6">
        <v>358658</v>
      </c>
      <c r="H87" s="65">
        <v>417041</v>
      </c>
      <c r="I87" s="66">
        <v>800</v>
      </c>
      <c r="J87" s="77">
        <v>15.242047106606121</v>
      </c>
      <c r="K87" s="62">
        <v>0</v>
      </c>
      <c r="L87" s="63">
        <v>0</v>
      </c>
      <c r="M87" s="62">
        <v>24.012006708923856</v>
      </c>
      <c r="N87" s="82">
        <v>13.269500674763831</v>
      </c>
      <c r="O87" s="61">
        <v>9.5370514064015524</v>
      </c>
      <c r="P87" s="64">
        <v>0</v>
      </c>
      <c r="Q87" s="1">
        <v>5.1052631578947114</v>
      </c>
      <c r="R87" s="1">
        <v>5.0491660081191281</v>
      </c>
      <c r="S87" s="1" t="str">
        <f>VLOOKUP(F87,'6)Transmission Capacity - App G'!$C$7:$M$23,11,FALSE)</f>
        <v xml:space="preserve">  Offer signed  23/01/2025. Another offer  with ENW,  due to be signed   16/04/2025. Another parrallel submission made,offer due 08/04/2025.Another submission made, awaiting Clock start date</v>
      </c>
    </row>
    <row r="88" spans="2:19" ht="14.5" x14ac:dyDescent="0.35">
      <c r="B88" s="6" t="s">
        <v>93</v>
      </c>
      <c r="C88" s="6" t="s">
        <v>475</v>
      </c>
      <c r="D88" s="6" t="s">
        <v>352</v>
      </c>
      <c r="E88" s="6" t="s">
        <v>352</v>
      </c>
      <c r="F88" s="6" t="s">
        <v>416</v>
      </c>
      <c r="G88" s="6">
        <v>381411</v>
      </c>
      <c r="H88" s="65">
        <v>393754</v>
      </c>
      <c r="I88" s="66">
        <v>400</v>
      </c>
      <c r="J88" s="77">
        <v>4.572614131981835</v>
      </c>
      <c r="K88" s="62">
        <v>4.7569957731966408</v>
      </c>
      <c r="L88" s="63">
        <v>10.756995773196641</v>
      </c>
      <c r="M88" s="62">
        <v>8.8519999999999754</v>
      </c>
      <c r="N88" s="82">
        <v>1.9574944071588367</v>
      </c>
      <c r="O88" s="61">
        <v>1.4344262295081966</v>
      </c>
      <c r="P88" s="64">
        <v>8.8519999999999754</v>
      </c>
      <c r="Q88" s="1">
        <v>1.4344262295081966</v>
      </c>
      <c r="R88" s="1">
        <v>9.1199957731966403</v>
      </c>
      <c r="S88" s="1" t="str">
        <f>VLOOKUP(F88,'6)Transmission Capacity - App G'!$C$7:$M$23,11,FALSE)</f>
        <v>Offer with ENW, due  to be signed 11/03/2025</v>
      </c>
    </row>
    <row r="89" spans="2:19" ht="14.5" x14ac:dyDescent="0.35">
      <c r="B89" s="6" t="s">
        <v>94</v>
      </c>
      <c r="C89" s="6" t="s">
        <v>475</v>
      </c>
      <c r="D89" s="6" t="s">
        <v>405</v>
      </c>
      <c r="E89" s="6" t="s">
        <v>405</v>
      </c>
      <c r="F89" s="6" t="s">
        <v>258</v>
      </c>
      <c r="G89" s="6">
        <v>374687</v>
      </c>
      <c r="H89" s="65">
        <v>428919</v>
      </c>
      <c r="I89" s="66">
        <v>800</v>
      </c>
      <c r="J89" s="77">
        <v>9.1452282639636699</v>
      </c>
      <c r="K89" s="62">
        <v>5.1324124077048676</v>
      </c>
      <c r="L89" s="63">
        <v>11.932412407704867</v>
      </c>
      <c r="M89" s="62">
        <v>14.268104656258192</v>
      </c>
      <c r="N89" s="82">
        <v>14.268104656258192</v>
      </c>
      <c r="O89" s="61">
        <v>14.268104656258192</v>
      </c>
      <c r="P89" s="64">
        <v>11.932412407704867</v>
      </c>
      <c r="Q89" s="1">
        <v>7.0436065573770463</v>
      </c>
      <c r="R89" s="1">
        <v>11.291612407704868</v>
      </c>
      <c r="S89" s="1" t="str">
        <f>VLOOKUP(F89,'6)Transmission Capacity - App G'!$C$7:$M$23,11,FALSE)</f>
        <v>PP submitted, awaiting Clock Start date</v>
      </c>
    </row>
    <row r="90" spans="2:19" ht="14.5" x14ac:dyDescent="0.35">
      <c r="B90" s="6" t="s">
        <v>95</v>
      </c>
      <c r="C90" s="6" t="s">
        <v>475</v>
      </c>
      <c r="D90" s="6" t="s">
        <v>45</v>
      </c>
      <c r="E90" s="6" t="s">
        <v>45</v>
      </c>
      <c r="F90" s="6" t="s">
        <v>491</v>
      </c>
      <c r="G90" s="6">
        <v>369051</v>
      </c>
      <c r="H90" s="65">
        <v>429883</v>
      </c>
      <c r="I90" s="66">
        <v>400</v>
      </c>
      <c r="J90" s="77">
        <v>4.572614131981835</v>
      </c>
      <c r="K90" s="62">
        <v>5.7714604380723138</v>
      </c>
      <c r="L90" s="63">
        <v>10.408460438072314</v>
      </c>
      <c r="M90" s="62">
        <v>26.040513391468071</v>
      </c>
      <c r="N90" s="82">
        <v>6.3932987634623073</v>
      </c>
      <c r="O90" s="61">
        <v>4.6647264260768351</v>
      </c>
      <c r="P90" s="64">
        <v>10.408460438072314</v>
      </c>
      <c r="Q90" s="1">
        <v>2.9125320877850798</v>
      </c>
      <c r="R90" s="1">
        <v>3.9898604380723128</v>
      </c>
      <c r="S90" s="1" t="str">
        <f>VLOOKUP(F90,'6)Transmission Capacity - App G'!$C$7:$M$23,11,FALSE)</f>
        <v xml:space="preserve">  Offer signed  23/01/2025. Another offer  with ENW,  due to be signed   16/04/2025. Another parrallel submission made,offer due 08/04/2025.Another submission made, awaiting Clock start date</v>
      </c>
    </row>
    <row r="91" spans="2:19" ht="14.5" x14ac:dyDescent="0.35">
      <c r="B91" s="6" t="s">
        <v>96</v>
      </c>
      <c r="C91" s="6" t="s">
        <v>476</v>
      </c>
      <c r="D91" s="6" t="s">
        <v>205</v>
      </c>
      <c r="E91" s="6" t="s">
        <v>205</v>
      </c>
      <c r="F91" s="6" t="s">
        <v>422</v>
      </c>
      <c r="G91" s="6">
        <v>355872</v>
      </c>
      <c r="H91" s="65">
        <v>466268</v>
      </c>
      <c r="I91" s="66">
        <v>630</v>
      </c>
      <c r="J91" s="77">
        <v>12.00311209645232</v>
      </c>
      <c r="K91" s="62">
        <v>0.26281414918095525</v>
      </c>
      <c r="L91" s="63">
        <v>1.2416075342512727</v>
      </c>
      <c r="M91" s="62">
        <v>8.4613646975839583</v>
      </c>
      <c r="N91" s="82">
        <v>1.9574944071588367</v>
      </c>
      <c r="O91" s="61">
        <v>1.4344262295081966</v>
      </c>
      <c r="P91" s="64">
        <v>1.2416075342512727</v>
      </c>
      <c r="Q91" s="1">
        <v>1.5150819672131133</v>
      </c>
      <c r="R91" s="1">
        <v>3.7068141491809552</v>
      </c>
      <c r="S91" s="1" t="str">
        <f>VLOOKUP(F91,'6)Transmission Capacity - App G'!$C$7:$M$23,11,FALSE)</f>
        <v>Offer with ENW, due to be signed 06/09/2024- now extended to address move to Middleton .Offer with ENW, due to be signed 14/01/2025. Another submission made, awaiting Clock start date.</v>
      </c>
    </row>
    <row r="92" spans="2:19" ht="14.5" x14ac:dyDescent="0.35">
      <c r="B92" s="6" t="s">
        <v>97</v>
      </c>
      <c r="C92" s="6" t="s">
        <v>475</v>
      </c>
      <c r="D92" s="6" t="s">
        <v>405</v>
      </c>
      <c r="E92" s="6" t="s">
        <v>405</v>
      </c>
      <c r="F92" s="6" t="s">
        <v>258</v>
      </c>
      <c r="G92" s="6">
        <v>374632</v>
      </c>
      <c r="H92" s="65">
        <v>430529</v>
      </c>
      <c r="I92" s="66">
        <v>630</v>
      </c>
      <c r="J92" s="77">
        <v>7.2018672578713909</v>
      </c>
      <c r="K92" s="62">
        <v>11.625842578265576</v>
      </c>
      <c r="L92" s="63">
        <v>19.305842578265576</v>
      </c>
      <c r="M92" s="62">
        <v>27.698799367468137</v>
      </c>
      <c r="N92" s="82">
        <v>10.717271639409653</v>
      </c>
      <c r="O92" s="61">
        <v>7.8196158323632137</v>
      </c>
      <c r="P92" s="64">
        <v>19.305842578265576</v>
      </c>
      <c r="Q92" s="1">
        <v>7.0436065573770463</v>
      </c>
      <c r="R92" s="1">
        <v>19.305842578265576</v>
      </c>
      <c r="S92" s="1" t="str">
        <f>VLOOKUP(F92,'6)Transmission Capacity - App G'!$C$7:$M$23,11,FALSE)</f>
        <v>PP submitted, awaiting Clock Start date</v>
      </c>
    </row>
    <row r="93" spans="2:19" ht="14.5" x14ac:dyDescent="0.35">
      <c r="B93" s="6" t="s">
        <v>98</v>
      </c>
      <c r="C93" s="6" t="s">
        <v>475</v>
      </c>
      <c r="D93" s="6" t="s">
        <v>43</v>
      </c>
      <c r="E93" s="6" t="s">
        <v>43</v>
      </c>
      <c r="F93" s="6" t="s">
        <v>491</v>
      </c>
      <c r="G93" s="6">
        <v>332286</v>
      </c>
      <c r="H93" s="65">
        <v>443104</v>
      </c>
      <c r="I93" s="66">
        <v>630</v>
      </c>
      <c r="J93" s="77">
        <v>7.2018672578713909</v>
      </c>
      <c r="K93" s="62">
        <v>4.1479045472547647</v>
      </c>
      <c r="L93" s="63">
        <v>7.6479045472547647</v>
      </c>
      <c r="M93" s="62">
        <v>11.217948717948717</v>
      </c>
      <c r="N93" s="82">
        <v>1.9574944071588367</v>
      </c>
      <c r="O93" s="61">
        <v>1.4344262295081966</v>
      </c>
      <c r="P93" s="64">
        <v>7.6479045472547647</v>
      </c>
      <c r="Q93" s="1">
        <v>1.4344262295081966</v>
      </c>
      <c r="R93" s="1">
        <v>7.863104547254764</v>
      </c>
      <c r="S93" s="1" t="str">
        <f>VLOOKUP(F93,'6)Transmission Capacity - App G'!$C$7:$M$23,11,FALSE)</f>
        <v xml:space="preserve">  Offer signed  23/01/2025. Another offer  with ENW,  due to be signed   16/04/2025. Another parrallel submission made,offer due 08/04/2025.Another submission made, awaiting Clock start date</v>
      </c>
    </row>
    <row r="94" spans="2:19" ht="14.5" x14ac:dyDescent="0.35">
      <c r="B94" s="6" t="s">
        <v>99</v>
      </c>
      <c r="C94" s="6" t="s">
        <v>476</v>
      </c>
      <c r="D94" s="6" t="s">
        <v>401</v>
      </c>
      <c r="E94" s="6" t="s">
        <v>401</v>
      </c>
      <c r="F94" s="6" t="s">
        <v>421</v>
      </c>
      <c r="G94" s="6">
        <v>379289</v>
      </c>
      <c r="H94" s="65">
        <v>403073</v>
      </c>
      <c r="I94" s="66">
        <v>630</v>
      </c>
      <c r="J94" s="77">
        <v>12.00311209645232</v>
      </c>
      <c r="K94" s="62">
        <v>0</v>
      </c>
      <c r="L94" s="63">
        <v>6.7152793402387978</v>
      </c>
      <c r="M94" s="62">
        <v>7</v>
      </c>
      <c r="N94" s="82">
        <v>1.9574944071588367</v>
      </c>
      <c r="O94" s="61">
        <v>1.4344262295081966</v>
      </c>
      <c r="P94" s="64">
        <v>6.7152793402387978</v>
      </c>
      <c r="Q94" s="1">
        <v>1.4344262295081966</v>
      </c>
      <c r="R94" s="1">
        <v>4.760479340238799</v>
      </c>
      <c r="S94" s="1" t="str">
        <f>VLOOKUP(F94,'6)Transmission Capacity - App G'!$C$7:$M$23,11,FALSE)</f>
        <v>Offer signed 24/12/2024</v>
      </c>
    </row>
    <row r="95" spans="2:19" ht="14.5" x14ac:dyDescent="0.35">
      <c r="B95" s="6" t="s">
        <v>100</v>
      </c>
      <c r="C95" s="6" t="s">
        <v>475</v>
      </c>
      <c r="D95" s="6" t="s">
        <v>242</v>
      </c>
      <c r="E95" s="6" t="s">
        <v>242</v>
      </c>
      <c r="F95" s="6" t="s">
        <v>258</v>
      </c>
      <c r="G95" s="6">
        <v>386638</v>
      </c>
      <c r="H95" s="65">
        <v>437064</v>
      </c>
      <c r="I95" s="66">
        <v>630</v>
      </c>
      <c r="J95" s="77">
        <v>7.2018672578713909</v>
      </c>
      <c r="K95" s="62">
        <v>2.6245464030530314</v>
      </c>
      <c r="L95" s="63">
        <v>18.190928955076</v>
      </c>
      <c r="M95" s="62">
        <v>0</v>
      </c>
      <c r="N95" s="82">
        <v>0</v>
      </c>
      <c r="O95" s="61">
        <v>0</v>
      </c>
      <c r="P95" s="64">
        <v>0</v>
      </c>
      <c r="Q95" s="1">
        <v>0</v>
      </c>
      <c r="R95" s="1">
        <v>0</v>
      </c>
      <c r="S95" s="1" t="str">
        <f>VLOOKUP(F95,'6)Transmission Capacity - App G'!$C$7:$M$23,11,FALSE)</f>
        <v>PP submitted, awaiting Clock Start date</v>
      </c>
    </row>
    <row r="96" spans="2:19" ht="14.5" x14ac:dyDescent="0.35">
      <c r="B96" s="6" t="s">
        <v>101</v>
      </c>
      <c r="C96" s="6" t="s">
        <v>475</v>
      </c>
      <c r="D96" s="6" t="s">
        <v>405</v>
      </c>
      <c r="E96" s="6" t="s">
        <v>405</v>
      </c>
      <c r="F96" s="6" t="s">
        <v>258</v>
      </c>
      <c r="G96" s="6">
        <v>382462</v>
      </c>
      <c r="H96" s="65">
        <v>432232</v>
      </c>
      <c r="I96" s="66">
        <v>800</v>
      </c>
      <c r="J96" s="77">
        <v>9.1452282639636699</v>
      </c>
      <c r="K96" s="62">
        <v>5.153607106605115</v>
      </c>
      <c r="L96" s="63">
        <v>15.578506096746978</v>
      </c>
      <c r="M96" s="62">
        <v>43.378629292209617</v>
      </c>
      <c r="N96" s="82">
        <v>8.5345033905065808</v>
      </c>
      <c r="O96" s="61">
        <v>6.2270081490104774</v>
      </c>
      <c r="P96" s="64">
        <v>15.578506096746978</v>
      </c>
      <c r="Q96" s="1">
        <v>1.844985808920625</v>
      </c>
      <c r="R96" s="1">
        <v>13.183706096746977</v>
      </c>
      <c r="S96" s="1" t="str">
        <f>VLOOKUP(F96,'6)Transmission Capacity - App G'!$C$7:$M$23,11,FALSE)</f>
        <v>PP submitted, awaiting Clock Start date</v>
      </c>
    </row>
    <row r="97" spans="2:19" ht="14.5" x14ac:dyDescent="0.35">
      <c r="B97" s="6" t="s">
        <v>102</v>
      </c>
      <c r="C97" s="6" t="s">
        <v>476</v>
      </c>
      <c r="D97" s="6" t="s">
        <v>339</v>
      </c>
      <c r="E97" s="6" t="s">
        <v>339</v>
      </c>
      <c r="F97" s="6" t="s">
        <v>490</v>
      </c>
      <c r="G97" s="6">
        <v>329874</v>
      </c>
      <c r="H97" s="65">
        <v>497641</v>
      </c>
      <c r="I97" s="66">
        <v>400</v>
      </c>
      <c r="J97" s="77">
        <v>7.6210235533030604</v>
      </c>
      <c r="K97" s="62">
        <v>0</v>
      </c>
      <c r="L97" s="63">
        <v>1.4822832054304573</v>
      </c>
      <c r="M97" s="62">
        <v>4.8516264808860496</v>
      </c>
      <c r="N97" s="82">
        <v>4.8516264808860496</v>
      </c>
      <c r="O97" s="61">
        <v>4.8516264808860496</v>
      </c>
      <c r="P97" s="64">
        <v>1.4822832054304573</v>
      </c>
      <c r="Q97" s="1">
        <v>4.8516264808860496</v>
      </c>
      <c r="R97" s="1">
        <v>1.4302832054304573</v>
      </c>
      <c r="S97" s="1" t="str">
        <f>VLOOKUP(F97,'6)Transmission Capacity - App G'!$C$7:$M$23,11,FALSE)</f>
        <v>Offer  signed  20/11/2024.Another parrallel submission made, offer due 15/02/2025. Another parrallel submission made, awaiting Clock start date</v>
      </c>
    </row>
    <row r="98" spans="2:19" ht="14.5" x14ac:dyDescent="0.35">
      <c r="B98" s="6" t="s">
        <v>103</v>
      </c>
      <c r="C98" s="6" t="s">
        <v>475</v>
      </c>
      <c r="D98" s="6" t="s">
        <v>332</v>
      </c>
      <c r="E98" s="6" t="s">
        <v>332</v>
      </c>
      <c r="F98" s="6" t="s">
        <v>495</v>
      </c>
      <c r="G98" s="6">
        <v>333013</v>
      </c>
      <c r="H98" s="65">
        <v>446934</v>
      </c>
      <c r="I98" s="66">
        <v>630</v>
      </c>
      <c r="J98" s="77">
        <v>7.2018672578713909</v>
      </c>
      <c r="K98" s="62">
        <v>5.3635181576793194</v>
      </c>
      <c r="L98" s="63">
        <v>7.0005181576793198</v>
      </c>
      <c r="M98" s="62">
        <v>23.063151086353933</v>
      </c>
      <c r="N98" s="82">
        <v>4.5987235739928183</v>
      </c>
      <c r="O98" s="61">
        <v>3.3553550640279384</v>
      </c>
      <c r="P98" s="64">
        <v>7.0005181576793198</v>
      </c>
      <c r="Q98" s="1">
        <v>2.2960043251220821</v>
      </c>
      <c r="R98" s="1">
        <v>3.1319181576793191</v>
      </c>
      <c r="S98" s="1" t="str">
        <f>VLOOKUP(F98,'6)Transmission Capacity - App G'!$C$7:$M$23,11,FALSE)</f>
        <v>PP submitted, offer due 16/04/2025</v>
      </c>
    </row>
    <row r="99" spans="2:19" ht="14.5" x14ac:dyDescent="0.35">
      <c r="B99" s="6" t="s">
        <v>104</v>
      </c>
      <c r="C99" s="6" t="s">
        <v>476</v>
      </c>
      <c r="D99" s="6" t="s">
        <v>391</v>
      </c>
      <c r="E99" s="6" t="s">
        <v>391</v>
      </c>
      <c r="F99" s="6" t="s">
        <v>421</v>
      </c>
      <c r="G99" s="6">
        <v>371893</v>
      </c>
      <c r="H99" s="65">
        <v>413641</v>
      </c>
      <c r="I99" s="66">
        <v>630</v>
      </c>
      <c r="J99" s="77">
        <v>12.00311209645232</v>
      </c>
      <c r="K99" s="62">
        <v>4.2052966537586318</v>
      </c>
      <c r="L99" s="63">
        <v>8.5052966537586325</v>
      </c>
      <c r="M99" s="62">
        <v>11.217948717948717</v>
      </c>
      <c r="N99" s="82">
        <v>1.9574944071588367</v>
      </c>
      <c r="O99" s="61">
        <v>1.4344262295081966</v>
      </c>
      <c r="P99" s="64">
        <v>8.5052966537586325</v>
      </c>
      <c r="Q99" s="1">
        <v>1.4344262295081966</v>
      </c>
      <c r="R99" s="1">
        <v>8.158296653758633</v>
      </c>
      <c r="S99" s="1" t="str">
        <f>VLOOKUP(F99,'6)Transmission Capacity - App G'!$C$7:$M$23,11,FALSE)</f>
        <v>Offer signed 24/12/2024</v>
      </c>
    </row>
    <row r="100" spans="2:19" ht="14.5" x14ac:dyDescent="0.35">
      <c r="B100" s="6" t="s">
        <v>105</v>
      </c>
      <c r="C100" s="6" t="s">
        <v>475</v>
      </c>
      <c r="D100" s="6" t="s">
        <v>386</v>
      </c>
      <c r="E100" s="6" t="s">
        <v>386</v>
      </c>
      <c r="F100" s="6" t="s">
        <v>491</v>
      </c>
      <c r="G100" s="6">
        <v>353740</v>
      </c>
      <c r="H100" s="65">
        <v>430080</v>
      </c>
      <c r="I100" s="66">
        <v>630</v>
      </c>
      <c r="J100" s="77">
        <v>7.2018672578713909</v>
      </c>
      <c r="K100" s="62">
        <v>5.7554342326236529</v>
      </c>
      <c r="L100" s="63">
        <v>9.8954342326236535</v>
      </c>
      <c r="M100" s="62">
        <v>11.217948717948717</v>
      </c>
      <c r="N100" s="82">
        <v>1.9574944071588367</v>
      </c>
      <c r="O100" s="61">
        <v>1.4344262295081966</v>
      </c>
      <c r="P100" s="64">
        <v>9.8954342326236535</v>
      </c>
      <c r="Q100" s="1">
        <v>1.4344262295081966</v>
      </c>
      <c r="R100" s="1">
        <v>9.0804342326236522</v>
      </c>
      <c r="S100" s="1" t="str">
        <f>VLOOKUP(F100,'6)Transmission Capacity - App G'!$C$7:$M$23,11,FALSE)</f>
        <v xml:space="preserve">  Offer signed  23/01/2025. Another offer  with ENW,  due to be signed   16/04/2025. Another parrallel submission made,offer due 08/04/2025.Another submission made, awaiting Clock start date</v>
      </c>
    </row>
    <row r="101" spans="2:19" ht="14.5" x14ac:dyDescent="0.35">
      <c r="B101" s="6" t="s">
        <v>106</v>
      </c>
      <c r="C101" s="6" t="s">
        <v>476</v>
      </c>
      <c r="D101" s="6" t="s">
        <v>354</v>
      </c>
      <c r="E101" s="6" t="s">
        <v>354</v>
      </c>
      <c r="F101" s="6" t="s">
        <v>421</v>
      </c>
      <c r="G101" s="6">
        <v>362706</v>
      </c>
      <c r="H101" s="65">
        <v>410859</v>
      </c>
      <c r="I101" s="66">
        <v>400</v>
      </c>
      <c r="J101" s="77">
        <v>7.6210235533030604</v>
      </c>
      <c r="K101" s="62">
        <v>2.2889821354929794</v>
      </c>
      <c r="L101" s="63">
        <v>6.9259821354929798</v>
      </c>
      <c r="M101" s="62">
        <v>32.407651835429682</v>
      </c>
      <c r="N101" s="82">
        <v>6.9114709851551979</v>
      </c>
      <c r="O101" s="61">
        <v>4.967410281280312</v>
      </c>
      <c r="P101" s="64">
        <v>6.9259821354929798</v>
      </c>
      <c r="Q101" s="1">
        <v>8.8852459016384389E-2</v>
      </c>
      <c r="R101" s="1">
        <v>0</v>
      </c>
      <c r="S101" s="1" t="str">
        <f>VLOOKUP(F101,'6)Transmission Capacity - App G'!$C$7:$M$23,11,FALSE)</f>
        <v>Offer signed 24/12/2024</v>
      </c>
    </row>
    <row r="102" spans="2:19" ht="14.5" x14ac:dyDescent="0.35">
      <c r="B102" s="6" t="s">
        <v>107</v>
      </c>
      <c r="C102" s="6" t="s">
        <v>476</v>
      </c>
      <c r="D102" s="6" t="s">
        <v>141</v>
      </c>
      <c r="E102" s="6" t="s">
        <v>141</v>
      </c>
      <c r="F102" s="6" t="s">
        <v>419</v>
      </c>
      <c r="G102" s="6">
        <v>365430</v>
      </c>
      <c r="H102" s="65">
        <v>395366</v>
      </c>
      <c r="I102" s="66">
        <v>400</v>
      </c>
      <c r="J102" s="77">
        <v>7.6210235533030604</v>
      </c>
      <c r="K102" s="62">
        <v>0</v>
      </c>
      <c r="L102" s="63">
        <v>1.8873012594882823</v>
      </c>
      <c r="M102" s="62">
        <v>13.570325918056332</v>
      </c>
      <c r="N102" s="82">
        <v>11.527964205816568</v>
      </c>
      <c r="O102" s="61">
        <v>8.4475409836065669</v>
      </c>
      <c r="P102" s="64">
        <v>1.8873012594882823</v>
      </c>
      <c r="Q102" s="1">
        <v>0</v>
      </c>
      <c r="R102" s="1">
        <v>0</v>
      </c>
      <c r="S102" s="1" t="str">
        <f>VLOOKUP(F102,'6)Transmission Capacity - App G'!$C$7:$M$23,11,FALSE)</f>
        <v>N/A</v>
      </c>
    </row>
    <row r="103" spans="2:19" ht="14.5" x14ac:dyDescent="0.35">
      <c r="B103" s="6" t="s">
        <v>108</v>
      </c>
      <c r="C103" s="6" t="s">
        <v>476</v>
      </c>
      <c r="D103" s="6" t="s">
        <v>401</v>
      </c>
      <c r="E103" s="6" t="s">
        <v>401</v>
      </c>
      <c r="F103" s="6" t="s">
        <v>421</v>
      </c>
      <c r="G103" s="6">
        <v>369848</v>
      </c>
      <c r="H103" s="65">
        <v>404515</v>
      </c>
      <c r="I103" s="66">
        <v>630</v>
      </c>
      <c r="J103" s="77">
        <v>12.00311209645232</v>
      </c>
      <c r="K103" s="62">
        <v>0</v>
      </c>
      <c r="L103" s="63">
        <v>7.3529604506351305</v>
      </c>
      <c r="M103" s="62">
        <v>7</v>
      </c>
      <c r="N103" s="82">
        <v>1.9574944071588367</v>
      </c>
      <c r="O103" s="61">
        <v>1.4344262295081966</v>
      </c>
      <c r="P103" s="64">
        <v>7</v>
      </c>
      <c r="Q103" s="1">
        <v>1.4344262295081966</v>
      </c>
      <c r="R103" s="1">
        <v>7</v>
      </c>
      <c r="S103" s="1" t="str">
        <f>VLOOKUP(F103,'6)Transmission Capacity - App G'!$C$7:$M$23,11,FALSE)</f>
        <v>Offer signed 24/12/2024</v>
      </c>
    </row>
    <row r="104" spans="2:19" ht="14.5" x14ac:dyDescent="0.35">
      <c r="B104" s="6" t="s">
        <v>109</v>
      </c>
      <c r="C104" s="6" t="s">
        <v>476</v>
      </c>
      <c r="D104" s="6" t="s">
        <v>339</v>
      </c>
      <c r="E104" s="6" t="s">
        <v>339</v>
      </c>
      <c r="F104" s="6" t="s">
        <v>490</v>
      </c>
      <c r="G104" s="6">
        <v>323582</v>
      </c>
      <c r="H104" s="65">
        <v>474255</v>
      </c>
      <c r="I104" s="66">
        <v>400</v>
      </c>
      <c r="J104" s="77">
        <v>7.6210235533030604</v>
      </c>
      <c r="K104" s="62">
        <v>1.5479895166555302</v>
      </c>
      <c r="L104" s="63">
        <v>9.0279895166555306</v>
      </c>
      <c r="M104" s="62">
        <v>32.462835145875687</v>
      </c>
      <c r="N104" s="82">
        <v>15.277732793522265</v>
      </c>
      <c r="O104" s="61">
        <v>10.980407371483995</v>
      </c>
      <c r="P104" s="64">
        <v>9.0279895166555306</v>
      </c>
      <c r="Q104" s="1">
        <v>11.671193016488848</v>
      </c>
      <c r="R104" s="1">
        <v>8.9279895166555292</v>
      </c>
      <c r="S104" s="1" t="str">
        <f>VLOOKUP(F104,'6)Transmission Capacity - App G'!$C$7:$M$23,11,FALSE)</f>
        <v>Offer  signed  20/11/2024.Another parrallel submission made, offer due 15/02/2025. Another parrallel submission made, awaiting Clock start date</v>
      </c>
    </row>
    <row r="105" spans="2:19" ht="14.5" x14ac:dyDescent="0.35">
      <c r="B105" s="6" t="s">
        <v>110</v>
      </c>
      <c r="C105" s="6" t="s">
        <v>475</v>
      </c>
      <c r="D105" s="6" t="s">
        <v>398</v>
      </c>
      <c r="E105" s="6" t="s">
        <v>398</v>
      </c>
      <c r="F105" s="6" t="s">
        <v>416</v>
      </c>
      <c r="G105" s="6">
        <v>383463</v>
      </c>
      <c r="H105" s="65">
        <v>398149</v>
      </c>
      <c r="I105" s="66">
        <v>630</v>
      </c>
      <c r="J105" s="77">
        <v>7.2018672578713909</v>
      </c>
      <c r="K105" s="62">
        <v>5.8759840530854035</v>
      </c>
      <c r="L105" s="63">
        <v>15.738186070809354</v>
      </c>
      <c r="M105" s="62">
        <v>29.953899398020539</v>
      </c>
      <c r="N105" s="82">
        <v>12.550299162345432</v>
      </c>
      <c r="O105" s="61">
        <v>9.1570430733410948</v>
      </c>
      <c r="P105" s="64">
        <v>15.738186070809354</v>
      </c>
      <c r="Q105" s="1">
        <v>9.1618446482724814</v>
      </c>
      <c r="R105" s="1">
        <v>11.324586070809353</v>
      </c>
      <c r="S105" s="1" t="str">
        <f>VLOOKUP(F105,'6)Transmission Capacity - App G'!$C$7:$M$23,11,FALSE)</f>
        <v>Offer with ENW, due  to be signed 11/03/2025</v>
      </c>
    </row>
    <row r="106" spans="2:19" ht="14.5" x14ac:dyDescent="0.35">
      <c r="B106" s="6" t="s">
        <v>111</v>
      </c>
      <c r="C106" s="6" t="s">
        <v>475</v>
      </c>
      <c r="D106" s="6" t="s">
        <v>406</v>
      </c>
      <c r="E106" s="6" t="s">
        <v>406</v>
      </c>
      <c r="F106" s="6" t="s">
        <v>418</v>
      </c>
      <c r="G106" s="6">
        <v>392394</v>
      </c>
      <c r="H106" s="65">
        <v>395626</v>
      </c>
      <c r="I106" s="66">
        <v>630</v>
      </c>
      <c r="J106" s="77">
        <v>7.2018672578713909</v>
      </c>
      <c r="K106" s="62">
        <v>10.366297365568789</v>
      </c>
      <c r="L106" s="63">
        <v>15.003297365568789</v>
      </c>
      <c r="M106" s="62">
        <v>11.217948717948717</v>
      </c>
      <c r="N106" s="82">
        <v>1.9574944071588367</v>
      </c>
      <c r="O106" s="61">
        <v>1.4344262295081966</v>
      </c>
      <c r="P106" s="64">
        <v>11.217948717948717</v>
      </c>
      <c r="Q106" s="1">
        <v>1.4344262295081966</v>
      </c>
      <c r="R106" s="1">
        <v>11.217948717948717</v>
      </c>
      <c r="S106" s="1" t="str">
        <f>VLOOKUP(F106,'6)Transmission Capacity - App G'!$C$7:$M$23,11,FALSE)</f>
        <v>Offer  signed 27/08/2024</v>
      </c>
    </row>
    <row r="107" spans="2:19" ht="14.5" x14ac:dyDescent="0.35">
      <c r="B107" s="6" t="s">
        <v>112</v>
      </c>
      <c r="C107" s="6" t="s">
        <v>475</v>
      </c>
      <c r="D107" s="6" t="s">
        <v>406</v>
      </c>
      <c r="E107" s="6" t="s">
        <v>406</v>
      </c>
      <c r="F107" s="6" t="s">
        <v>418</v>
      </c>
      <c r="G107" s="6">
        <v>390380</v>
      </c>
      <c r="H107" s="65">
        <v>395565</v>
      </c>
      <c r="I107" s="66">
        <v>400</v>
      </c>
      <c r="J107" s="77">
        <v>4.572614131981835</v>
      </c>
      <c r="K107" s="62">
        <v>5.9173824154233934</v>
      </c>
      <c r="L107" s="63">
        <v>10.554382415423394</v>
      </c>
      <c r="M107" s="62">
        <v>11.217948717948717</v>
      </c>
      <c r="N107" s="82">
        <v>1.9574944071588367</v>
      </c>
      <c r="O107" s="61">
        <v>1.4344262295081966</v>
      </c>
      <c r="P107" s="64">
        <v>10.554382415423394</v>
      </c>
      <c r="Q107" s="1">
        <v>1.4344262295081966</v>
      </c>
      <c r="R107" s="1">
        <v>11.217948717948717</v>
      </c>
      <c r="S107" s="1" t="str">
        <f>VLOOKUP(F107,'6)Transmission Capacity - App G'!$C$7:$M$23,11,FALSE)</f>
        <v>Offer  signed 27/08/2024</v>
      </c>
    </row>
    <row r="108" spans="2:19" ht="14.5" x14ac:dyDescent="0.35">
      <c r="B108" s="6" t="s">
        <v>113</v>
      </c>
      <c r="C108" s="6" t="s">
        <v>475</v>
      </c>
      <c r="D108" s="6" t="s">
        <v>398</v>
      </c>
      <c r="E108" s="6" t="s">
        <v>398</v>
      </c>
      <c r="F108" s="6" t="s">
        <v>416</v>
      </c>
      <c r="G108" s="6">
        <v>384109</v>
      </c>
      <c r="H108" s="65">
        <v>397722</v>
      </c>
      <c r="I108" s="66">
        <v>800</v>
      </c>
      <c r="J108" s="77">
        <v>9.1452282639636699</v>
      </c>
      <c r="K108" s="62">
        <v>5.8759840530854035</v>
      </c>
      <c r="L108" s="63">
        <v>11.46964749748544</v>
      </c>
      <c r="M108" s="62">
        <v>36.725122700704077</v>
      </c>
      <c r="N108" s="82">
        <v>12.508815317112086</v>
      </c>
      <c r="O108" s="61">
        <v>9.1267753201396982</v>
      </c>
      <c r="P108" s="64">
        <v>11.46964749748544</v>
      </c>
      <c r="Q108" s="1">
        <v>9.506655578400693</v>
      </c>
      <c r="R108" s="1">
        <v>5.4068474974854368</v>
      </c>
      <c r="S108" s="1" t="str">
        <f>VLOOKUP(F108,'6)Transmission Capacity - App G'!$C$7:$M$23,11,FALSE)</f>
        <v>Offer with ENW, due  to be signed 11/03/2025</v>
      </c>
    </row>
    <row r="109" spans="2:19" ht="14.5" x14ac:dyDescent="0.35">
      <c r="B109" s="6" t="s">
        <v>114</v>
      </c>
      <c r="C109" s="6" t="s">
        <v>475</v>
      </c>
      <c r="D109" s="6" t="s">
        <v>352</v>
      </c>
      <c r="E109" s="6" t="s">
        <v>352</v>
      </c>
      <c r="F109" s="6" t="s">
        <v>416</v>
      </c>
      <c r="G109" s="6">
        <v>384792</v>
      </c>
      <c r="H109" s="65">
        <v>391153</v>
      </c>
      <c r="I109" s="66">
        <v>630</v>
      </c>
      <c r="J109" s="77">
        <v>7.2018672578713909</v>
      </c>
      <c r="K109" s="62">
        <v>8.3768941301580675</v>
      </c>
      <c r="L109" s="63">
        <v>13.013894130158068</v>
      </c>
      <c r="M109" s="62">
        <v>8.8519999999999754</v>
      </c>
      <c r="N109" s="82">
        <v>1.9574944071588367</v>
      </c>
      <c r="O109" s="61">
        <v>1.4344262295081966</v>
      </c>
      <c r="P109" s="64">
        <v>8.8519999999999754</v>
      </c>
      <c r="Q109" s="1">
        <v>1.4344262295081966</v>
      </c>
      <c r="R109" s="1">
        <v>11.217948717948717</v>
      </c>
      <c r="S109" s="1" t="str">
        <f>VLOOKUP(F109,'6)Transmission Capacity - App G'!$C$7:$M$23,11,FALSE)</f>
        <v>Offer with ENW, due  to be signed 11/03/2025</v>
      </c>
    </row>
    <row r="110" spans="2:19" ht="14.5" x14ac:dyDescent="0.35">
      <c r="B110" s="6" t="s">
        <v>115</v>
      </c>
      <c r="C110" s="6" t="s">
        <v>475</v>
      </c>
      <c r="D110" s="6" t="s">
        <v>269</v>
      </c>
      <c r="E110" s="6" t="s">
        <v>269</v>
      </c>
      <c r="F110" s="6" t="s">
        <v>491</v>
      </c>
      <c r="G110" s="6">
        <v>355190</v>
      </c>
      <c r="H110" s="65">
        <v>430397</v>
      </c>
      <c r="I110" s="66">
        <v>400</v>
      </c>
      <c r="J110" s="77">
        <v>4.572614131981835</v>
      </c>
      <c r="K110" s="62">
        <v>0.66949433874015085</v>
      </c>
      <c r="L110" s="63">
        <v>0.66949433874015085</v>
      </c>
      <c r="M110" s="62">
        <v>11.217948717948717</v>
      </c>
      <c r="N110" s="82">
        <v>1.9574944071588367</v>
      </c>
      <c r="O110" s="61">
        <v>1.4344262295081966</v>
      </c>
      <c r="P110" s="64">
        <v>0.66949433874015085</v>
      </c>
      <c r="Q110" s="1">
        <v>1.4344262295081966</v>
      </c>
      <c r="R110" s="1">
        <v>0</v>
      </c>
      <c r="S110" s="1" t="str">
        <f>VLOOKUP(F110,'6)Transmission Capacity - App G'!$C$7:$M$23,11,FALSE)</f>
        <v xml:space="preserve">  Offer signed  23/01/2025. Another offer  with ENW,  due to be signed   16/04/2025. Another parrallel submission made,offer due 08/04/2025.Another submission made, awaiting Clock start date</v>
      </c>
    </row>
    <row r="111" spans="2:19" ht="14.5" x14ac:dyDescent="0.35">
      <c r="B111" s="6" t="s">
        <v>116</v>
      </c>
      <c r="C111" s="6" t="s">
        <v>475</v>
      </c>
      <c r="D111" s="6" t="s">
        <v>386</v>
      </c>
      <c r="E111" s="6" t="s">
        <v>386</v>
      </c>
      <c r="F111" s="6" t="s">
        <v>491</v>
      </c>
      <c r="G111" s="6">
        <v>352220</v>
      </c>
      <c r="H111" s="65">
        <v>429932</v>
      </c>
      <c r="I111" s="66">
        <v>400</v>
      </c>
      <c r="J111" s="77">
        <v>4.572614131981835</v>
      </c>
      <c r="K111" s="62">
        <v>8.7845038268379234</v>
      </c>
      <c r="L111" s="63">
        <v>15.444503826837924</v>
      </c>
      <c r="M111" s="62">
        <v>11.217948717948717</v>
      </c>
      <c r="N111" s="82">
        <v>1.9574944071588367</v>
      </c>
      <c r="O111" s="61">
        <v>1.4344262295081966</v>
      </c>
      <c r="P111" s="64">
        <v>11.217948717948717</v>
      </c>
      <c r="Q111" s="1">
        <v>1.4344262295081966</v>
      </c>
      <c r="R111" s="1">
        <v>11.217948717948717</v>
      </c>
      <c r="S111" s="1" t="str">
        <f>VLOOKUP(F111,'6)Transmission Capacity - App G'!$C$7:$M$23,11,FALSE)</f>
        <v xml:space="preserve">  Offer signed  23/01/2025. Another offer  with ENW,  due to be signed   16/04/2025. Another parrallel submission made,offer due 08/04/2025.Another submission made, awaiting Clock start date</v>
      </c>
    </row>
    <row r="112" spans="2:19" ht="14.5" x14ac:dyDescent="0.35">
      <c r="B112" s="6" t="s">
        <v>117</v>
      </c>
      <c r="C112" s="6" t="s">
        <v>475</v>
      </c>
      <c r="D112" s="6" t="s">
        <v>406</v>
      </c>
      <c r="E112" s="6" t="s">
        <v>406</v>
      </c>
      <c r="F112" s="6" t="s">
        <v>418</v>
      </c>
      <c r="G112" s="6">
        <v>390532</v>
      </c>
      <c r="H112" s="65">
        <v>398053</v>
      </c>
      <c r="I112" s="66">
        <v>630</v>
      </c>
      <c r="J112" s="77">
        <v>7.2018672578713909</v>
      </c>
      <c r="K112" s="62">
        <v>6.911913499797171</v>
      </c>
      <c r="L112" s="63">
        <v>11.548913499797171</v>
      </c>
      <c r="M112" s="62">
        <v>11.217948717948717</v>
      </c>
      <c r="N112" s="82">
        <v>1.9574944071588367</v>
      </c>
      <c r="O112" s="61">
        <v>1.4344262295081966</v>
      </c>
      <c r="P112" s="64">
        <v>11.217948717948717</v>
      </c>
      <c r="Q112" s="1">
        <v>1.4344262295081966</v>
      </c>
      <c r="R112" s="1">
        <v>9.4097134997971708</v>
      </c>
      <c r="S112" s="1" t="str">
        <f>VLOOKUP(F112,'6)Transmission Capacity - App G'!$C$7:$M$23,11,FALSE)</f>
        <v>Offer  signed 27/08/2024</v>
      </c>
    </row>
    <row r="113" spans="2:19" ht="14.5" x14ac:dyDescent="0.35">
      <c r="B113" s="6" t="s">
        <v>118</v>
      </c>
      <c r="C113" s="6" t="s">
        <v>475</v>
      </c>
      <c r="D113" s="6" t="s">
        <v>186</v>
      </c>
      <c r="E113" s="6" t="s">
        <v>186</v>
      </c>
      <c r="F113" s="6" t="s">
        <v>418</v>
      </c>
      <c r="G113" s="6">
        <v>394372</v>
      </c>
      <c r="H113" s="65">
        <v>396438</v>
      </c>
      <c r="I113" s="66">
        <v>400</v>
      </c>
      <c r="J113" s="77">
        <v>4.572614131981835</v>
      </c>
      <c r="K113" s="62">
        <v>10.025521881925625</v>
      </c>
      <c r="L113" s="63">
        <v>14.662521881925626</v>
      </c>
      <c r="M113" s="62">
        <v>22.84456468273488</v>
      </c>
      <c r="N113" s="82">
        <v>3.7050658157159959</v>
      </c>
      <c r="O113" s="61">
        <v>2.7033178114086156</v>
      </c>
      <c r="P113" s="64">
        <v>14.662521881925626</v>
      </c>
      <c r="Q113" s="1">
        <v>2.6714845143519903</v>
      </c>
      <c r="R113" s="1">
        <v>15.621721881925627</v>
      </c>
      <c r="S113" s="1" t="str">
        <f>VLOOKUP(F113,'6)Transmission Capacity - App G'!$C$7:$M$23,11,FALSE)</f>
        <v>Offer  signed 27/08/2024</v>
      </c>
    </row>
    <row r="114" spans="2:19" ht="14.5" x14ac:dyDescent="0.35">
      <c r="B114" s="6" t="s">
        <v>119</v>
      </c>
      <c r="C114" s="6" t="s">
        <v>476</v>
      </c>
      <c r="D114" s="6" t="s">
        <v>400</v>
      </c>
      <c r="E114" s="6" t="s">
        <v>400</v>
      </c>
      <c r="F114" s="6" t="s">
        <v>421</v>
      </c>
      <c r="G114" s="6">
        <v>380057</v>
      </c>
      <c r="H114" s="65">
        <v>408141</v>
      </c>
      <c r="I114" s="66">
        <v>400</v>
      </c>
      <c r="J114" s="77">
        <v>7.6210235533030604</v>
      </c>
      <c r="K114" s="62">
        <v>6.0671215672866889</v>
      </c>
      <c r="L114" s="63">
        <v>12.567121567286689</v>
      </c>
      <c r="M114" s="62">
        <v>11.217948717948717</v>
      </c>
      <c r="N114" s="82">
        <v>1.9574944071588367</v>
      </c>
      <c r="O114" s="61">
        <v>1.4344262295081966</v>
      </c>
      <c r="P114" s="64">
        <v>11.217948717948717</v>
      </c>
      <c r="Q114" s="1">
        <v>1.4344262295081966</v>
      </c>
      <c r="R114" s="1">
        <v>7.2779215672866897</v>
      </c>
      <c r="S114" s="1" t="str">
        <f>VLOOKUP(F114,'6)Transmission Capacity - App G'!$C$7:$M$23,11,FALSE)</f>
        <v>Offer signed 24/12/2024</v>
      </c>
    </row>
    <row r="115" spans="2:19" ht="14.5" x14ac:dyDescent="0.35">
      <c r="B115" s="6" t="s">
        <v>120</v>
      </c>
      <c r="C115" s="6" t="s">
        <v>476</v>
      </c>
      <c r="D115" s="6" t="s">
        <v>393</v>
      </c>
      <c r="E115" s="6" t="s">
        <v>393</v>
      </c>
      <c r="F115" s="6" t="s">
        <v>420</v>
      </c>
      <c r="G115" s="6">
        <v>376770</v>
      </c>
      <c r="H115" s="65">
        <v>397157</v>
      </c>
      <c r="I115" s="66">
        <v>800</v>
      </c>
      <c r="J115" s="77">
        <v>15.242047106606121</v>
      </c>
      <c r="K115" s="62">
        <v>19.945648653782605</v>
      </c>
      <c r="L115" s="63">
        <v>21.345648653782604</v>
      </c>
      <c r="M115" s="62">
        <v>10.532786885245903</v>
      </c>
      <c r="N115" s="82">
        <v>1.7341430499325239</v>
      </c>
      <c r="O115" s="61">
        <v>1.2463627546071778</v>
      </c>
      <c r="P115" s="64">
        <v>10.532786885245903</v>
      </c>
      <c r="Q115" s="1">
        <v>0.99980601357904886</v>
      </c>
      <c r="R115" s="1">
        <v>8.4491803278688469</v>
      </c>
      <c r="S115" s="1" t="str">
        <f>VLOOKUP(F115,'6)Transmission Capacity - App G'!$C$7:$M$23,11,FALSE)</f>
        <v>PP submitted, awaiting Clock Start date</v>
      </c>
    </row>
    <row r="116" spans="2:19" ht="14.5" x14ac:dyDescent="0.35">
      <c r="B116" s="6" t="s">
        <v>121</v>
      </c>
      <c r="C116" s="6" t="s">
        <v>475</v>
      </c>
      <c r="D116" s="6" t="s">
        <v>325</v>
      </c>
      <c r="E116" s="6" t="s">
        <v>325</v>
      </c>
      <c r="F116" s="6" t="s">
        <v>418</v>
      </c>
      <c r="G116" s="6">
        <v>386458</v>
      </c>
      <c r="H116" s="65">
        <v>398693</v>
      </c>
      <c r="I116" s="66">
        <v>800</v>
      </c>
      <c r="J116" s="77">
        <v>9.1452282639636699</v>
      </c>
      <c r="K116" s="62">
        <v>10.927802081348434</v>
      </c>
      <c r="L116" s="63">
        <v>15.564802081348434</v>
      </c>
      <c r="M116" s="62">
        <v>0</v>
      </c>
      <c r="N116" s="82">
        <v>0</v>
      </c>
      <c r="O116" s="61">
        <v>0</v>
      </c>
      <c r="P116" s="64">
        <v>0</v>
      </c>
      <c r="Q116" s="1">
        <v>0</v>
      </c>
      <c r="R116" s="1">
        <v>0</v>
      </c>
      <c r="S116" s="1" t="str">
        <f>VLOOKUP(F116,'6)Transmission Capacity - App G'!$C$7:$M$23,11,FALSE)</f>
        <v>Offer  signed 27/08/2024</v>
      </c>
    </row>
    <row r="117" spans="2:19" ht="14.5" x14ac:dyDescent="0.35">
      <c r="B117" s="6" t="s">
        <v>122</v>
      </c>
      <c r="C117" s="6" t="s">
        <v>476</v>
      </c>
      <c r="D117" s="6" t="s">
        <v>389</v>
      </c>
      <c r="E117" s="6" t="s">
        <v>389</v>
      </c>
      <c r="F117" s="6" t="s">
        <v>490</v>
      </c>
      <c r="G117" s="6">
        <v>343201</v>
      </c>
      <c r="H117" s="65">
        <v>571738</v>
      </c>
      <c r="I117" s="66">
        <v>800</v>
      </c>
      <c r="J117" s="77">
        <v>15.242047106606121</v>
      </c>
      <c r="K117" s="62">
        <v>0</v>
      </c>
      <c r="L117" s="63">
        <v>7.7726061053625006E-2</v>
      </c>
      <c r="M117" s="62">
        <v>2.8786369694731873</v>
      </c>
      <c r="N117" s="82">
        <v>2.8786369694731873</v>
      </c>
      <c r="O117" s="61">
        <v>2.8786369694731873</v>
      </c>
      <c r="P117" s="64">
        <v>7.7726061053625006E-2</v>
      </c>
      <c r="Q117" s="1">
        <v>2.8786369694731873</v>
      </c>
      <c r="R117" s="59">
        <v>0</v>
      </c>
      <c r="S117" s="1" t="str">
        <f>VLOOKUP(F117,'6)Transmission Capacity - App G'!$C$7:$M$23,11,FALSE)</f>
        <v>Offer  signed  20/11/2024.Another parrallel submission made, offer due 15/02/2025. Another parrallel submission made, awaiting Clock start date</v>
      </c>
    </row>
    <row r="118" spans="2:19" ht="14.5" x14ac:dyDescent="0.35">
      <c r="B118" s="6" t="s">
        <v>123</v>
      </c>
      <c r="C118" s="6" t="s">
        <v>476</v>
      </c>
      <c r="D118" s="6" t="s">
        <v>123</v>
      </c>
      <c r="E118" s="6" t="s">
        <v>123</v>
      </c>
      <c r="F118" s="6" t="s">
        <v>490</v>
      </c>
      <c r="G118" s="6">
        <v>301070</v>
      </c>
      <c r="H118" s="65">
        <v>513074</v>
      </c>
      <c r="I118" s="66">
        <v>400</v>
      </c>
      <c r="J118" s="77">
        <v>7.6210235533030604</v>
      </c>
      <c r="K118" s="62">
        <v>2.5922408310418916</v>
      </c>
      <c r="L118" s="63">
        <v>5.0922408310418916</v>
      </c>
      <c r="M118" s="62">
        <v>14.697831990891453</v>
      </c>
      <c r="N118" s="82">
        <v>14.697831990891453</v>
      </c>
      <c r="O118" s="61">
        <v>11.974199806013582</v>
      </c>
      <c r="P118" s="64">
        <v>5.0922408310418916</v>
      </c>
      <c r="Q118" s="1">
        <v>12.631910766246362</v>
      </c>
      <c r="R118" s="1">
        <v>4.9950408310418926</v>
      </c>
      <c r="S118" s="1" t="str">
        <f>VLOOKUP(F118,'6)Transmission Capacity - App G'!$C$7:$M$23,11,FALSE)</f>
        <v>Offer  signed  20/11/2024.Another parrallel submission made, offer due 15/02/2025. Another parrallel submission made, awaiting Clock start date</v>
      </c>
    </row>
    <row r="119" spans="2:19" ht="14.5" x14ac:dyDescent="0.35">
      <c r="B119" s="6" t="s">
        <v>124</v>
      </c>
      <c r="C119" s="6" t="s">
        <v>476</v>
      </c>
      <c r="D119" s="6" t="s">
        <v>384</v>
      </c>
      <c r="E119" s="58" t="s">
        <v>321</v>
      </c>
      <c r="F119" s="6" t="s">
        <v>490</v>
      </c>
      <c r="G119" s="6">
        <v>315767</v>
      </c>
      <c r="H119" s="65">
        <v>529389</v>
      </c>
      <c r="I119" s="66">
        <v>630</v>
      </c>
      <c r="J119" s="77">
        <v>12.00311209645232</v>
      </c>
      <c r="K119" s="62">
        <v>3.2200561002416528</v>
      </c>
      <c r="L119" s="63">
        <v>14.220056100241653</v>
      </c>
      <c r="M119" s="62">
        <v>7</v>
      </c>
      <c r="N119" s="82">
        <v>1.9574944071588367</v>
      </c>
      <c r="O119" s="61">
        <v>1.4344262295081966</v>
      </c>
      <c r="P119" s="64">
        <v>7</v>
      </c>
      <c r="Q119" s="1">
        <v>0</v>
      </c>
      <c r="R119" s="1">
        <v>0</v>
      </c>
      <c r="S119" s="1" t="str">
        <f>VLOOKUP(F119,'6)Transmission Capacity - App G'!$C$7:$M$23,11,FALSE)</f>
        <v>Offer  signed  20/11/2024.Another parrallel submission made, offer due 15/02/2025. Another parrallel submission made, awaiting Clock start date</v>
      </c>
    </row>
    <row r="120" spans="2:19" ht="14.5" x14ac:dyDescent="0.35">
      <c r="B120" s="6" t="s">
        <v>125</v>
      </c>
      <c r="C120" s="6" t="s">
        <v>475</v>
      </c>
      <c r="D120" s="6" t="s">
        <v>218</v>
      </c>
      <c r="E120" s="6" t="s">
        <v>218</v>
      </c>
      <c r="F120" s="6" t="s">
        <v>415</v>
      </c>
      <c r="G120" s="6">
        <v>369100</v>
      </c>
      <c r="H120" s="65">
        <v>423028</v>
      </c>
      <c r="I120" s="66">
        <v>800</v>
      </c>
      <c r="J120" s="77">
        <v>9.1452282639636699</v>
      </c>
      <c r="K120" s="62">
        <v>0</v>
      </c>
      <c r="L120" s="63">
        <v>5.70262040986362</v>
      </c>
      <c r="M120" s="62">
        <v>21.100000000000108</v>
      </c>
      <c r="N120" s="82">
        <v>3.6818791946308913</v>
      </c>
      <c r="O120" s="61">
        <v>2.6980327868852596</v>
      </c>
      <c r="P120" s="64">
        <v>5.70262040986362</v>
      </c>
      <c r="Q120" s="1">
        <v>0</v>
      </c>
      <c r="R120" s="1">
        <v>0</v>
      </c>
      <c r="S120" s="1" t="str">
        <f>VLOOKUP(F120,'6)Transmission Capacity - App G'!$C$7:$M$23,11,FALSE)</f>
        <v>Offer   signed  26/09/2024.PP submitted, offer due 13/02/2025.Another PP submitted,offer due 06/05/25</v>
      </c>
    </row>
    <row r="121" spans="2:19" ht="14.5" x14ac:dyDescent="0.35">
      <c r="B121" s="6" t="s">
        <v>126</v>
      </c>
      <c r="C121" s="6" t="s">
        <v>475</v>
      </c>
      <c r="D121" s="6" t="s">
        <v>81</v>
      </c>
      <c r="E121" s="6" t="s">
        <v>81</v>
      </c>
      <c r="F121" s="6" t="s">
        <v>417</v>
      </c>
      <c r="G121" s="6">
        <v>389631</v>
      </c>
      <c r="H121" s="65">
        <v>401496</v>
      </c>
      <c r="I121" s="66">
        <v>400</v>
      </c>
      <c r="J121" s="77">
        <v>4.572614131981835</v>
      </c>
      <c r="K121" s="62">
        <v>2.9740196102890906</v>
      </c>
      <c r="L121" s="63">
        <v>2.9740196102891048</v>
      </c>
      <c r="M121" s="62">
        <v>28.956927191068459</v>
      </c>
      <c r="N121" s="82">
        <v>8.9029082774049328</v>
      </c>
      <c r="O121" s="61">
        <v>6.5239344262295162</v>
      </c>
      <c r="P121" s="64">
        <v>2.9740196102891048</v>
      </c>
      <c r="Q121" s="1">
        <v>1.3649180327868842</v>
      </c>
      <c r="R121" s="1">
        <v>0</v>
      </c>
      <c r="S121" s="1" t="str">
        <f>VLOOKUP(F121,'6)Transmission Capacity - App G'!$C$7:$M$23,11,FALSE)</f>
        <v xml:space="preserve"> Offers with ENW, due to be signed 28/08/2024 - now extended to address queries</v>
      </c>
    </row>
    <row r="122" spans="2:19" ht="14.5" x14ac:dyDescent="0.35">
      <c r="B122" s="6" t="s">
        <v>127</v>
      </c>
      <c r="C122" s="6" t="s">
        <v>475</v>
      </c>
      <c r="D122" s="6" t="s">
        <v>352</v>
      </c>
      <c r="E122" s="6" t="s">
        <v>352</v>
      </c>
      <c r="F122" s="6" t="s">
        <v>416</v>
      </c>
      <c r="G122" s="6">
        <v>385608</v>
      </c>
      <c r="H122" s="65">
        <v>393881</v>
      </c>
      <c r="I122" s="66">
        <v>400</v>
      </c>
      <c r="J122" s="77">
        <v>4.572614131981835</v>
      </c>
      <c r="K122" s="62">
        <v>6.5381570366669024</v>
      </c>
      <c r="L122" s="63">
        <v>11.175157036666903</v>
      </c>
      <c r="M122" s="62">
        <v>8.8519999999999754</v>
      </c>
      <c r="N122" s="82">
        <v>1.9574944071588367</v>
      </c>
      <c r="O122" s="61">
        <v>1.4344262295081966</v>
      </c>
      <c r="P122" s="64">
        <v>8.8519999999999754</v>
      </c>
      <c r="Q122" s="1">
        <v>1.4344262295081966</v>
      </c>
      <c r="R122" s="1">
        <v>11.200557036666904</v>
      </c>
      <c r="S122" s="1" t="str">
        <f>VLOOKUP(F122,'6)Transmission Capacity - App G'!$C$7:$M$23,11,FALSE)</f>
        <v>Offer with ENW, due  to be signed 11/03/2025</v>
      </c>
    </row>
    <row r="123" spans="2:19" ht="14.5" x14ac:dyDescent="0.35">
      <c r="B123" s="6" t="s">
        <v>128</v>
      </c>
      <c r="C123" s="6" t="s">
        <v>476</v>
      </c>
      <c r="D123" s="6" t="s">
        <v>401</v>
      </c>
      <c r="E123" s="6" t="s">
        <v>401</v>
      </c>
      <c r="F123" s="6" t="s">
        <v>421</v>
      </c>
      <c r="G123" s="6">
        <v>373726</v>
      </c>
      <c r="H123" s="65">
        <v>405532</v>
      </c>
      <c r="I123" s="66">
        <v>800</v>
      </c>
      <c r="J123" s="77">
        <v>15.242047106606121</v>
      </c>
      <c r="K123" s="62">
        <v>0</v>
      </c>
      <c r="L123" s="63">
        <v>10.182362737400211</v>
      </c>
      <c r="M123" s="62">
        <v>7</v>
      </c>
      <c r="N123" s="82">
        <v>1.9574944071588367</v>
      </c>
      <c r="O123" s="61">
        <v>1.4344262295081966</v>
      </c>
      <c r="P123" s="64">
        <v>7</v>
      </c>
      <c r="Q123" s="1">
        <v>1.4344262295081966</v>
      </c>
      <c r="R123" s="1">
        <v>7</v>
      </c>
      <c r="S123" s="1" t="str">
        <f>VLOOKUP(F123,'6)Transmission Capacity - App G'!$C$7:$M$23,11,FALSE)</f>
        <v>Offer signed 24/12/2024</v>
      </c>
    </row>
    <row r="124" spans="2:19" ht="14.5" x14ac:dyDescent="0.35">
      <c r="B124" s="6" t="s">
        <v>129</v>
      </c>
      <c r="C124" s="6" t="s">
        <v>475</v>
      </c>
      <c r="D124" s="6" t="s">
        <v>218</v>
      </c>
      <c r="E124" s="6" t="s">
        <v>218</v>
      </c>
      <c r="F124" s="6" t="s">
        <v>415</v>
      </c>
      <c r="G124" s="6">
        <v>364660</v>
      </c>
      <c r="H124" s="65">
        <v>425120</v>
      </c>
      <c r="I124" s="66">
        <v>630</v>
      </c>
      <c r="J124" s="77">
        <v>7.2018672578713909</v>
      </c>
      <c r="K124" s="62">
        <v>0</v>
      </c>
      <c r="L124" s="63">
        <v>14.924307350848112</v>
      </c>
      <c r="M124" s="62">
        <v>19.025230883050629</v>
      </c>
      <c r="N124" s="82">
        <v>3.6818791946308913</v>
      </c>
      <c r="O124" s="61">
        <v>2.6980327868852596</v>
      </c>
      <c r="P124" s="64">
        <v>14.924307350848112</v>
      </c>
      <c r="Q124" s="1">
        <v>0</v>
      </c>
      <c r="R124" s="1">
        <v>0</v>
      </c>
      <c r="S124" s="1" t="str">
        <f>VLOOKUP(F124,'6)Transmission Capacity - App G'!$C$7:$M$23,11,FALSE)</f>
        <v>Offer   signed  26/09/2024.PP submitted, offer due 13/02/2025.Another PP submitted,offer due 06/05/25</v>
      </c>
    </row>
    <row r="125" spans="2:19" ht="14.5" x14ac:dyDescent="0.35">
      <c r="B125" s="6" t="s">
        <v>130</v>
      </c>
      <c r="C125" s="6" t="s">
        <v>476</v>
      </c>
      <c r="D125" s="6" t="s">
        <v>407</v>
      </c>
      <c r="E125" s="6" t="s">
        <v>407</v>
      </c>
      <c r="F125" s="6" t="s">
        <v>418</v>
      </c>
      <c r="G125" s="6">
        <v>405720</v>
      </c>
      <c r="H125" s="65">
        <v>381338</v>
      </c>
      <c r="I125" s="66">
        <v>630</v>
      </c>
      <c r="J125" s="77">
        <v>12.00311209645232</v>
      </c>
      <c r="K125" s="62">
        <v>1.2617514890462864</v>
      </c>
      <c r="L125" s="63">
        <v>14.031185898255263</v>
      </c>
      <c r="M125" s="62">
        <v>30.449057348681627</v>
      </c>
      <c r="N125" s="82">
        <v>15.863292847503374</v>
      </c>
      <c r="O125" s="61">
        <v>11.401260911736179</v>
      </c>
      <c r="P125" s="64">
        <v>14.031185898255263</v>
      </c>
      <c r="Q125" s="1">
        <v>11.219204655674105</v>
      </c>
      <c r="R125" s="1">
        <v>5.6473370211839224</v>
      </c>
      <c r="S125" s="1" t="str">
        <f>VLOOKUP(F125,'6)Transmission Capacity - App G'!$C$7:$M$23,11,FALSE)</f>
        <v>Offer  signed 27/08/2024</v>
      </c>
    </row>
    <row r="126" spans="2:19" ht="14.5" x14ac:dyDescent="0.35">
      <c r="B126" s="6" t="s">
        <v>131</v>
      </c>
      <c r="C126" s="6" t="s">
        <v>476</v>
      </c>
      <c r="D126" s="6" t="s">
        <v>258</v>
      </c>
      <c r="E126" s="6" t="s">
        <v>242</v>
      </c>
      <c r="F126" s="6" t="s">
        <v>258</v>
      </c>
      <c r="G126" s="6">
        <v>383248</v>
      </c>
      <c r="H126" s="65">
        <v>456995</v>
      </c>
      <c r="I126" s="66">
        <v>630</v>
      </c>
      <c r="J126" s="77">
        <v>12.00311209645232</v>
      </c>
      <c r="K126" s="62">
        <v>0</v>
      </c>
      <c r="L126" s="63">
        <v>4.8792971592392522</v>
      </c>
      <c r="M126" s="62">
        <v>11.050072104943036</v>
      </c>
      <c r="N126" s="82">
        <v>11.050072104943036</v>
      </c>
      <c r="O126" s="61">
        <v>11.050072104943036</v>
      </c>
      <c r="P126" s="64">
        <v>4.8792971592392522</v>
      </c>
      <c r="Q126" s="1">
        <v>11.050072104943036</v>
      </c>
      <c r="R126" s="1">
        <v>4.4256971592392516</v>
      </c>
      <c r="S126" s="1" t="str">
        <f>VLOOKUP(F126,'6)Transmission Capacity - App G'!$C$7:$M$23,11,FALSE)</f>
        <v>PP submitted, awaiting Clock Start date</v>
      </c>
    </row>
    <row r="127" spans="2:19" ht="14.5" x14ac:dyDescent="0.35">
      <c r="B127" s="6" t="s">
        <v>132</v>
      </c>
      <c r="C127" s="6" t="s">
        <v>475</v>
      </c>
      <c r="D127" s="6" t="s">
        <v>132</v>
      </c>
      <c r="E127" s="6" t="s">
        <v>132</v>
      </c>
      <c r="F127" s="6" t="s">
        <v>421</v>
      </c>
      <c r="G127" s="6">
        <v>381697</v>
      </c>
      <c r="H127" s="65">
        <v>399348</v>
      </c>
      <c r="I127" s="66">
        <v>800</v>
      </c>
      <c r="J127" s="77">
        <v>9.1452282639636699</v>
      </c>
      <c r="K127" s="62">
        <v>0</v>
      </c>
      <c r="L127" s="63">
        <v>12.826648522882593</v>
      </c>
      <c r="M127" s="62">
        <v>7</v>
      </c>
      <c r="N127" s="82">
        <v>1.9574944071588367</v>
      </c>
      <c r="O127" s="61">
        <v>1.4344262295081966</v>
      </c>
      <c r="P127" s="64">
        <v>7</v>
      </c>
      <c r="Q127" s="1">
        <v>1.4344262295081966</v>
      </c>
      <c r="R127" s="1">
        <v>0</v>
      </c>
      <c r="S127" s="1" t="str">
        <f>VLOOKUP(F127,'6)Transmission Capacity - App G'!$C$7:$M$23,11,FALSE)</f>
        <v>Offer signed 24/12/2024</v>
      </c>
    </row>
    <row r="128" spans="2:19" ht="14.5" x14ac:dyDescent="0.35">
      <c r="B128" s="6" t="s">
        <v>133</v>
      </c>
      <c r="C128" s="6" t="s">
        <v>476</v>
      </c>
      <c r="D128" s="6" t="s">
        <v>402</v>
      </c>
      <c r="E128" s="6" t="s">
        <v>402</v>
      </c>
      <c r="F128" s="6" t="s">
        <v>490</v>
      </c>
      <c r="G128" s="6">
        <v>341042</v>
      </c>
      <c r="H128" s="65">
        <v>555452</v>
      </c>
      <c r="I128" s="66">
        <v>400</v>
      </c>
      <c r="J128" s="77">
        <v>7.6210235533030604</v>
      </c>
      <c r="K128" s="62">
        <v>2.1063288609708728</v>
      </c>
      <c r="L128" s="63">
        <v>8.6063288609708728</v>
      </c>
      <c r="M128" s="62">
        <v>7</v>
      </c>
      <c r="N128" s="82">
        <v>1.9574944071588367</v>
      </c>
      <c r="O128" s="61">
        <v>1.4344262295081966</v>
      </c>
      <c r="P128" s="64">
        <v>7</v>
      </c>
      <c r="Q128" s="1">
        <v>1.4344262295081966</v>
      </c>
      <c r="R128" s="1">
        <v>7</v>
      </c>
      <c r="S128" s="1" t="str">
        <f>VLOOKUP(F128,'6)Transmission Capacity - App G'!$C$7:$M$23,11,FALSE)</f>
        <v>Offer  signed  20/11/2024.Another parrallel submission made, offer due 15/02/2025. Another parrallel submission made, awaiting Clock start date</v>
      </c>
    </row>
    <row r="129" spans="2:19" ht="14.5" x14ac:dyDescent="0.35">
      <c r="B129" s="6" t="s">
        <v>134</v>
      </c>
      <c r="C129" s="6" t="s">
        <v>475</v>
      </c>
      <c r="D129" s="6" t="s">
        <v>408</v>
      </c>
      <c r="E129" s="6" t="s">
        <v>408</v>
      </c>
      <c r="F129" s="6" t="s">
        <v>415</v>
      </c>
      <c r="G129" s="6">
        <v>389570</v>
      </c>
      <c r="H129" s="65">
        <v>414943</v>
      </c>
      <c r="I129" s="66">
        <v>400</v>
      </c>
      <c r="J129" s="77">
        <v>4.572614131981835</v>
      </c>
      <c r="K129" s="62">
        <v>12.178204499339937</v>
      </c>
      <c r="L129" s="63">
        <v>12.534724183730617</v>
      </c>
      <c r="M129" s="62">
        <v>30.494725909290928</v>
      </c>
      <c r="N129" s="82">
        <v>12.210051854806544</v>
      </c>
      <c r="O129" s="61">
        <v>8.9087892898719456</v>
      </c>
      <c r="P129" s="64">
        <v>12.534724183730617</v>
      </c>
      <c r="Q129" s="1">
        <v>8.6697398001435104</v>
      </c>
      <c r="R129" s="1">
        <v>0</v>
      </c>
      <c r="S129" s="1" t="str">
        <f>VLOOKUP(F129,'6)Transmission Capacity - App G'!$C$7:$M$23,11,FALSE)</f>
        <v>Offer   signed  26/09/2024.PP submitted, offer due 13/02/2025.Another PP submitted,offer due 06/05/25</v>
      </c>
    </row>
    <row r="130" spans="2:19" ht="14.5" x14ac:dyDescent="0.35">
      <c r="B130" s="6" t="s">
        <v>135</v>
      </c>
      <c r="C130" s="6" t="s">
        <v>475</v>
      </c>
      <c r="D130" s="6" t="s">
        <v>332</v>
      </c>
      <c r="E130" s="6" t="s">
        <v>332</v>
      </c>
      <c r="F130" s="6" t="s">
        <v>495</v>
      </c>
      <c r="G130" s="6">
        <v>348319</v>
      </c>
      <c r="H130" s="65">
        <v>445221</v>
      </c>
      <c r="I130" s="66">
        <v>630</v>
      </c>
      <c r="J130" s="77">
        <v>7.2018672578713909</v>
      </c>
      <c r="K130" s="62">
        <v>0.74469821077070897</v>
      </c>
      <c r="L130" s="63">
        <v>0.74469821077070897</v>
      </c>
      <c r="M130" s="62">
        <v>14.63334257611297</v>
      </c>
      <c r="N130" s="82">
        <v>10.274272930648779</v>
      </c>
      <c r="O130" s="61">
        <v>7.5288524590164005</v>
      </c>
      <c r="P130" s="64">
        <v>0.74469821077070897</v>
      </c>
      <c r="Q130" s="1">
        <v>9.0986885245901696</v>
      </c>
      <c r="R130" s="1">
        <v>0.25929821077070869</v>
      </c>
      <c r="S130" s="1" t="str">
        <f>VLOOKUP(F130,'6)Transmission Capacity - App G'!$C$7:$M$23,11,FALSE)</f>
        <v>PP submitted, offer due 16/04/2025</v>
      </c>
    </row>
    <row r="131" spans="2:19" ht="14.5" x14ac:dyDescent="0.35">
      <c r="B131" s="6" t="s">
        <v>136</v>
      </c>
      <c r="C131" s="6" t="s">
        <v>475</v>
      </c>
      <c r="D131" s="6" t="s">
        <v>380</v>
      </c>
      <c r="E131" s="6" t="s">
        <v>380</v>
      </c>
      <c r="F131" s="6" t="s">
        <v>416</v>
      </c>
      <c r="G131" s="6">
        <v>384242</v>
      </c>
      <c r="H131" s="65">
        <v>388388</v>
      </c>
      <c r="I131" s="66">
        <v>400</v>
      </c>
      <c r="J131" s="77">
        <v>4.572614131981835</v>
      </c>
      <c r="K131" s="62">
        <v>1.4590506678537736</v>
      </c>
      <c r="L131" s="63">
        <v>11.959050667853774</v>
      </c>
      <c r="M131" s="62">
        <v>5.7999999999999829</v>
      </c>
      <c r="N131" s="82">
        <v>1.9574944071588367</v>
      </c>
      <c r="O131" s="61">
        <v>1.4344262295081966</v>
      </c>
      <c r="P131" s="64">
        <v>5.7999999999999829</v>
      </c>
      <c r="Q131" s="1">
        <v>1.4344262295081966</v>
      </c>
      <c r="R131" s="1">
        <v>5.7680000000000575</v>
      </c>
      <c r="S131" s="1" t="str">
        <f>VLOOKUP(F131,'6)Transmission Capacity - App G'!$C$7:$M$23,11,FALSE)</f>
        <v>Offer with ENW, due  to be signed 11/03/2025</v>
      </c>
    </row>
    <row r="132" spans="2:19" ht="14.5" x14ac:dyDescent="0.35">
      <c r="B132" s="6" t="s">
        <v>137</v>
      </c>
      <c r="C132" s="6" t="s">
        <v>475</v>
      </c>
      <c r="D132" s="6" t="s">
        <v>409</v>
      </c>
      <c r="E132" s="6" t="s">
        <v>409</v>
      </c>
      <c r="F132" s="6" t="s">
        <v>493</v>
      </c>
      <c r="G132" s="6">
        <v>357620</v>
      </c>
      <c r="H132" s="65">
        <v>406662</v>
      </c>
      <c r="I132" s="66">
        <v>400</v>
      </c>
      <c r="J132" s="77">
        <v>4.572614131981835</v>
      </c>
      <c r="K132" s="62">
        <v>1.218800122348199</v>
      </c>
      <c r="L132" s="63">
        <v>5.8558001223481995</v>
      </c>
      <c r="M132" s="62">
        <v>32.141371393614797</v>
      </c>
      <c r="N132" s="82">
        <v>12.367530913442364</v>
      </c>
      <c r="O132" s="61">
        <v>9.0236903376018649</v>
      </c>
      <c r="P132" s="64">
        <v>5.8558001223481995</v>
      </c>
      <c r="Q132" s="1">
        <v>8.9256855335956402</v>
      </c>
      <c r="R132" s="1">
        <v>9.6892001223482005</v>
      </c>
      <c r="S132" s="1" t="str">
        <f>VLOOKUP(F132,'6)Transmission Capacity - App G'!$C$7:$M$23,11,FALSE)</f>
        <v>Offer   signed  27/08/2024</v>
      </c>
    </row>
    <row r="133" spans="2:19" ht="14.5" x14ac:dyDescent="0.35">
      <c r="B133" s="6" t="s">
        <v>138</v>
      </c>
      <c r="C133" s="6" t="s">
        <v>476</v>
      </c>
      <c r="D133" s="6" t="s">
        <v>381</v>
      </c>
      <c r="E133" s="58" t="s">
        <v>444</v>
      </c>
      <c r="F133" s="6" t="s">
        <v>492</v>
      </c>
      <c r="G133" s="6">
        <v>337117</v>
      </c>
      <c r="H133" s="65">
        <v>526444</v>
      </c>
      <c r="I133" s="66">
        <v>630</v>
      </c>
      <c r="J133" s="77">
        <v>12.00311209645232</v>
      </c>
      <c r="K133" s="62">
        <v>0</v>
      </c>
      <c r="L133" s="63">
        <v>0</v>
      </c>
      <c r="M133" s="62">
        <v>7.5610669068817566</v>
      </c>
      <c r="N133" s="82">
        <v>7.5610669068817566</v>
      </c>
      <c r="O133" s="61">
        <v>7.5610669068817566</v>
      </c>
      <c r="P133" s="64">
        <v>0</v>
      </c>
      <c r="Q133" s="1">
        <v>7.4768563805659678</v>
      </c>
      <c r="R133" s="1">
        <v>2.8809841101254587</v>
      </c>
      <c r="S133" s="1" t="str">
        <f>VLOOKUP(F133,'6)Transmission Capacity - App G'!$C$7:$M$23,11,FALSE)</f>
        <v>Offer with ENW, due to be signed 16/04/2025. Another PP submitted , awaiting Clock Start date.</v>
      </c>
    </row>
    <row r="134" spans="2:19" ht="14.5" x14ac:dyDescent="0.35">
      <c r="B134" s="6" t="s">
        <v>139</v>
      </c>
      <c r="C134" s="6" t="s">
        <v>476</v>
      </c>
      <c r="D134" s="6" t="s">
        <v>339</v>
      </c>
      <c r="E134" s="6" t="s">
        <v>339</v>
      </c>
      <c r="F134" s="6" t="s">
        <v>490</v>
      </c>
      <c r="G134" s="6">
        <v>330458</v>
      </c>
      <c r="H134" s="65">
        <v>477825</v>
      </c>
      <c r="I134" s="66">
        <v>400</v>
      </c>
      <c r="J134" s="77">
        <v>7.6210235533030604</v>
      </c>
      <c r="K134" s="62">
        <v>6.2572388993089847</v>
      </c>
      <c r="L134" s="63">
        <v>18.207238899308983</v>
      </c>
      <c r="M134" s="62">
        <v>9.2696721311475443</v>
      </c>
      <c r="N134" s="82">
        <v>1.5261808367071532</v>
      </c>
      <c r="O134" s="61">
        <v>1.096896217264792</v>
      </c>
      <c r="P134" s="64">
        <v>9.2696721311475443</v>
      </c>
      <c r="Q134" s="1">
        <v>1.4212415130940828</v>
      </c>
      <c r="R134" s="1">
        <v>12.010655737704912</v>
      </c>
      <c r="S134" s="1" t="str">
        <f>VLOOKUP(F134,'6)Transmission Capacity - App G'!$C$7:$M$23,11,FALSE)</f>
        <v>Offer  signed  20/11/2024.Another parrallel submission made, offer due 15/02/2025. Another parrallel submission made, awaiting Clock start date</v>
      </c>
    </row>
    <row r="135" spans="2:19" ht="14.5" x14ac:dyDescent="0.35">
      <c r="B135" s="6" t="s">
        <v>140</v>
      </c>
      <c r="C135" s="6" t="s">
        <v>476</v>
      </c>
      <c r="D135" s="6" t="s">
        <v>186</v>
      </c>
      <c r="E135" s="6" t="s">
        <v>186</v>
      </c>
      <c r="F135" s="6" t="s">
        <v>418</v>
      </c>
      <c r="G135" s="6">
        <v>402300</v>
      </c>
      <c r="H135" s="65">
        <v>394074</v>
      </c>
      <c r="I135" s="66">
        <v>630</v>
      </c>
      <c r="J135" s="77">
        <v>12.00311209645232</v>
      </c>
      <c r="K135" s="62">
        <v>8.3598470361804686</v>
      </c>
      <c r="L135" s="63">
        <v>12.996847036180469</v>
      </c>
      <c r="M135" s="62">
        <v>30.797435897435815</v>
      </c>
      <c r="N135" s="82">
        <v>5.3740492170022227</v>
      </c>
      <c r="O135" s="61">
        <v>3.9380327868852354</v>
      </c>
      <c r="P135" s="64">
        <v>12.996847036180469</v>
      </c>
      <c r="Q135" s="1">
        <v>5.4750819672131099</v>
      </c>
      <c r="R135" s="1">
        <v>12.055047036180468</v>
      </c>
      <c r="S135" s="1" t="str">
        <f>VLOOKUP(F135,'6)Transmission Capacity - App G'!$C$7:$M$23,11,FALSE)</f>
        <v>Offer  signed 27/08/2024</v>
      </c>
    </row>
    <row r="136" spans="2:19" ht="14.5" x14ac:dyDescent="0.35">
      <c r="B136" s="6" t="s">
        <v>141</v>
      </c>
      <c r="C136" s="6" t="s">
        <v>476</v>
      </c>
      <c r="D136" s="6" t="s">
        <v>141</v>
      </c>
      <c r="E136" s="6" t="s">
        <v>141</v>
      </c>
      <c r="F136" s="6" t="s">
        <v>419</v>
      </c>
      <c r="G136" s="6">
        <v>360621</v>
      </c>
      <c r="H136" s="65">
        <v>397766</v>
      </c>
      <c r="I136" s="66">
        <v>800</v>
      </c>
      <c r="J136" s="77">
        <v>15.242047106606121</v>
      </c>
      <c r="K136" s="62">
        <v>0.74242690783714949</v>
      </c>
      <c r="L136" s="63">
        <v>6.2424269078371495</v>
      </c>
      <c r="M136" s="62">
        <v>2.6844262295081971</v>
      </c>
      <c r="N136" s="82">
        <v>0.44197031039136303</v>
      </c>
      <c r="O136" s="61">
        <v>0.31765276430649858</v>
      </c>
      <c r="P136" s="64">
        <v>2.6844262295081971</v>
      </c>
      <c r="Q136" s="1">
        <v>0</v>
      </c>
      <c r="R136" s="1">
        <v>0</v>
      </c>
      <c r="S136" s="1" t="str">
        <f>VLOOKUP(F136,'6)Transmission Capacity - App G'!$C$7:$M$23,11,FALSE)</f>
        <v>N/A</v>
      </c>
    </row>
    <row r="137" spans="2:19" ht="14.5" x14ac:dyDescent="0.35">
      <c r="B137" s="6" t="s">
        <v>142</v>
      </c>
      <c r="C137" s="6" t="s">
        <v>476</v>
      </c>
      <c r="D137" s="6" t="s">
        <v>407</v>
      </c>
      <c r="E137" s="6" t="s">
        <v>407</v>
      </c>
      <c r="F137" s="6" t="s">
        <v>418</v>
      </c>
      <c r="G137" s="6">
        <v>401104</v>
      </c>
      <c r="H137" s="65">
        <v>383846</v>
      </c>
      <c r="I137" s="66">
        <v>400</v>
      </c>
      <c r="J137" s="77">
        <v>7.6210235533030604</v>
      </c>
      <c r="K137" s="62">
        <v>4.2925193669471895</v>
      </c>
      <c r="L137" s="63">
        <v>8.92951936694719</v>
      </c>
      <c r="M137" s="62">
        <v>29.981155951740931</v>
      </c>
      <c r="N137" s="82">
        <v>10.156545209176787</v>
      </c>
      <c r="O137" s="61">
        <v>7.2997090203685744</v>
      </c>
      <c r="P137" s="64">
        <v>8.92951936694719</v>
      </c>
      <c r="Q137" s="1">
        <v>7.0493695441319124</v>
      </c>
      <c r="R137" s="1">
        <v>5.6473370211839224</v>
      </c>
      <c r="S137" s="1" t="str">
        <f>VLOOKUP(F137,'6)Transmission Capacity - App G'!$C$7:$M$23,11,FALSE)</f>
        <v>Offer  signed 27/08/2024</v>
      </c>
    </row>
    <row r="138" spans="2:19" ht="14.5" x14ac:dyDescent="0.35">
      <c r="B138" s="6" t="s">
        <v>143</v>
      </c>
      <c r="C138" s="6" t="s">
        <v>475</v>
      </c>
      <c r="D138" s="6" t="s">
        <v>410</v>
      </c>
      <c r="E138" s="6" t="s">
        <v>410</v>
      </c>
      <c r="F138" s="6" t="s">
        <v>258</v>
      </c>
      <c r="G138" s="6">
        <v>378312</v>
      </c>
      <c r="H138" s="65">
        <v>422726</v>
      </c>
      <c r="I138" s="66">
        <v>400</v>
      </c>
      <c r="J138" s="77">
        <v>4.572614131981835</v>
      </c>
      <c r="K138" s="62">
        <v>9.2872427230817181</v>
      </c>
      <c r="L138" s="63">
        <v>14.387242723081719</v>
      </c>
      <c r="M138" s="62">
        <v>24.733183708290465</v>
      </c>
      <c r="N138" s="82">
        <v>6.3948145193458332</v>
      </c>
      <c r="O138" s="61">
        <v>4.6658323632130401</v>
      </c>
      <c r="P138" s="64">
        <v>14.387242723081719</v>
      </c>
      <c r="Q138" s="1">
        <v>5.8850059912717736</v>
      </c>
      <c r="R138" s="1">
        <v>14.387242723081719</v>
      </c>
      <c r="S138" s="1" t="str">
        <f>VLOOKUP(F138,'6)Transmission Capacity - App G'!$C$7:$M$23,11,FALSE)</f>
        <v>PP submitted, awaiting Clock Start date</v>
      </c>
    </row>
    <row r="139" spans="2:19" ht="14.5" x14ac:dyDescent="0.35">
      <c r="B139" s="6" t="s">
        <v>144</v>
      </c>
      <c r="C139" s="6" t="s">
        <v>476</v>
      </c>
      <c r="D139" s="6" t="s">
        <v>339</v>
      </c>
      <c r="E139" s="6" t="s">
        <v>339</v>
      </c>
      <c r="F139" s="6" t="s">
        <v>490</v>
      </c>
      <c r="G139" s="6">
        <v>340240</v>
      </c>
      <c r="H139" s="65">
        <v>478314</v>
      </c>
      <c r="I139" s="66">
        <v>400</v>
      </c>
      <c r="J139" s="77">
        <v>7.6210235533030604</v>
      </c>
      <c r="K139" s="62">
        <v>4.2259950548040504</v>
      </c>
      <c r="L139" s="63">
        <v>10.22599505480405</v>
      </c>
      <c r="M139" s="62">
        <v>21.009676236298986</v>
      </c>
      <c r="N139" s="82">
        <v>19.999105145413868</v>
      </c>
      <c r="O139" s="61">
        <v>14.655081967213112</v>
      </c>
      <c r="P139" s="64">
        <v>10.22599505480405</v>
      </c>
      <c r="Q139" s="1">
        <v>19.531134820562563</v>
      </c>
      <c r="R139" s="1">
        <v>10.726295054804051</v>
      </c>
      <c r="S139" s="1" t="str">
        <f>VLOOKUP(F139,'6)Transmission Capacity - App G'!$C$7:$M$23,11,FALSE)</f>
        <v>Offer  signed  20/11/2024.Another parrallel submission made, offer due 15/02/2025. Another parrallel submission made, awaiting Clock start date</v>
      </c>
    </row>
    <row r="140" spans="2:19" ht="14.5" x14ac:dyDescent="0.35">
      <c r="B140" s="6" t="s">
        <v>145</v>
      </c>
      <c r="C140" s="6" t="s">
        <v>475</v>
      </c>
      <c r="D140" s="6" t="s">
        <v>405</v>
      </c>
      <c r="E140" s="6" t="s">
        <v>405</v>
      </c>
      <c r="F140" s="6" t="s">
        <v>258</v>
      </c>
      <c r="G140" s="6">
        <v>373765</v>
      </c>
      <c r="H140" s="65">
        <v>431955</v>
      </c>
      <c r="I140" s="66">
        <v>630</v>
      </c>
      <c r="J140" s="77">
        <v>7.2018672578713909</v>
      </c>
      <c r="K140" s="62">
        <v>8.809319751127406</v>
      </c>
      <c r="L140" s="63">
        <v>16.929319751127409</v>
      </c>
      <c r="M140" s="62">
        <v>19.445441064869751</v>
      </c>
      <c r="N140" s="82">
        <v>3.3901076984443592</v>
      </c>
      <c r="O140" s="61">
        <v>2.4735157159487806</v>
      </c>
      <c r="P140" s="64">
        <v>16.929319751127409</v>
      </c>
      <c r="Q140" s="1">
        <v>1.1085162189168232</v>
      </c>
      <c r="R140" s="1">
        <v>9.3680224265971646</v>
      </c>
      <c r="S140" s="1" t="str">
        <f>VLOOKUP(F140,'6)Transmission Capacity - App G'!$C$7:$M$23,11,FALSE)</f>
        <v>PP submitted, awaiting Clock Start date</v>
      </c>
    </row>
    <row r="141" spans="2:19" ht="14.5" x14ac:dyDescent="0.35">
      <c r="B141" s="6" t="s">
        <v>146</v>
      </c>
      <c r="C141" s="6" t="s">
        <v>476</v>
      </c>
      <c r="D141" s="6" t="s">
        <v>396</v>
      </c>
      <c r="E141" s="6" t="s">
        <v>396</v>
      </c>
      <c r="F141" s="6" t="s">
        <v>420</v>
      </c>
      <c r="G141" s="6">
        <v>378744</v>
      </c>
      <c r="H141" s="65">
        <v>387772</v>
      </c>
      <c r="I141" s="66">
        <v>400</v>
      </c>
      <c r="J141" s="77">
        <v>7.6210235533030604</v>
      </c>
      <c r="K141" s="62">
        <v>5.1212569070921994</v>
      </c>
      <c r="L141" s="63">
        <v>9.7582569070921998</v>
      </c>
      <c r="M141" s="62">
        <v>32.266785782822033</v>
      </c>
      <c r="N141" s="82">
        <v>15.678677462887988</v>
      </c>
      <c r="O141" s="61">
        <v>11.268574199806013</v>
      </c>
      <c r="P141" s="64">
        <v>9.7582569070921998</v>
      </c>
      <c r="Q141" s="1">
        <v>11.150824442289041</v>
      </c>
      <c r="R141" s="1">
        <v>10.828256907092197</v>
      </c>
      <c r="S141" s="1" t="str">
        <f>VLOOKUP(F141,'6)Transmission Capacity - App G'!$C$7:$M$23,11,FALSE)</f>
        <v>PP submitted, awaiting Clock Start date</v>
      </c>
    </row>
    <row r="142" spans="2:19" ht="14.5" x14ac:dyDescent="0.35">
      <c r="B142" s="6" t="s">
        <v>147</v>
      </c>
      <c r="C142" s="6" t="s">
        <v>476</v>
      </c>
      <c r="D142" s="6" t="s">
        <v>397</v>
      </c>
      <c r="E142" s="6" t="s">
        <v>397</v>
      </c>
      <c r="F142" s="6" t="s">
        <v>423</v>
      </c>
      <c r="G142" s="6">
        <v>391570</v>
      </c>
      <c r="H142" s="65">
        <v>387132</v>
      </c>
      <c r="I142" s="66">
        <v>400</v>
      </c>
      <c r="J142" s="77">
        <v>7.6210235533030604</v>
      </c>
      <c r="K142" s="62">
        <v>0</v>
      </c>
      <c r="L142" s="63">
        <v>3.226112016769072</v>
      </c>
      <c r="M142" s="62">
        <v>33.504323071548377</v>
      </c>
      <c r="N142" s="82">
        <v>8.765721997300945</v>
      </c>
      <c r="O142" s="61">
        <v>6.3000969932104756</v>
      </c>
      <c r="P142" s="64">
        <v>3.226112016769072</v>
      </c>
      <c r="Q142" s="1">
        <v>5.6165858389912717</v>
      </c>
      <c r="R142" s="1">
        <v>0.45951201676907516</v>
      </c>
      <c r="S142" s="1" t="str">
        <f>VLOOKUP(F142,'6)Transmission Capacity - App G'!$C$7:$M$23,11,FALSE)</f>
        <v>Offer with ENW, due  to be signed 22/01/2025</v>
      </c>
    </row>
    <row r="143" spans="2:19" ht="14.5" x14ac:dyDescent="0.35">
      <c r="B143" s="6" t="s">
        <v>148</v>
      </c>
      <c r="C143" s="6" t="s">
        <v>475</v>
      </c>
      <c r="D143" s="6" t="s">
        <v>409</v>
      </c>
      <c r="E143" s="6" t="s">
        <v>409</v>
      </c>
      <c r="F143" s="6" t="s">
        <v>493</v>
      </c>
      <c r="G143" s="6">
        <v>358235</v>
      </c>
      <c r="H143" s="65">
        <v>404898</v>
      </c>
      <c r="I143" s="66">
        <v>630</v>
      </c>
      <c r="J143" s="77">
        <v>7.2018672578713909</v>
      </c>
      <c r="K143" s="62">
        <v>0</v>
      </c>
      <c r="L143" s="63">
        <v>3.6513592508228943</v>
      </c>
      <c r="M143" s="62">
        <v>21.39211550819563</v>
      </c>
      <c r="N143" s="82">
        <v>9.130115676106902</v>
      </c>
      <c r="O143" s="61">
        <v>6.661583236321305</v>
      </c>
      <c r="P143" s="64">
        <v>3.6513592508228943</v>
      </c>
      <c r="Q143" s="1">
        <v>4.1968000381765354</v>
      </c>
      <c r="R143" s="1">
        <v>3.8847592508228956</v>
      </c>
      <c r="S143" s="1" t="str">
        <f>VLOOKUP(F143,'6)Transmission Capacity - App G'!$C$7:$M$23,11,FALSE)</f>
        <v>Offer   signed  27/08/2024</v>
      </c>
    </row>
    <row r="144" spans="2:19" ht="14.5" x14ac:dyDescent="0.35">
      <c r="B144" s="6" t="s">
        <v>149</v>
      </c>
      <c r="C144" s="6" t="s">
        <v>475</v>
      </c>
      <c r="D144" s="6" t="s">
        <v>409</v>
      </c>
      <c r="E144" s="6" t="s">
        <v>409</v>
      </c>
      <c r="F144" s="6" t="s">
        <v>493</v>
      </c>
      <c r="G144" s="6">
        <v>358225</v>
      </c>
      <c r="H144" s="65">
        <v>404888</v>
      </c>
      <c r="I144" s="66">
        <v>630</v>
      </c>
      <c r="J144" s="77">
        <v>7.2018672578713909</v>
      </c>
      <c r="K144" s="62">
        <v>1.7293081538386303</v>
      </c>
      <c r="L144" s="63">
        <v>10.154949895993308</v>
      </c>
      <c r="M144" s="62">
        <v>32.377365203597762</v>
      </c>
      <c r="N144" s="82">
        <v>7.568647786198647</v>
      </c>
      <c r="O144" s="61">
        <v>5.5222933643771857</v>
      </c>
      <c r="P144" s="64">
        <v>10.154949895993308</v>
      </c>
      <c r="Q144" s="1">
        <v>5.7981194564732235</v>
      </c>
      <c r="R144" s="1">
        <v>10.207149895993307</v>
      </c>
      <c r="S144" s="1" t="str">
        <f>VLOOKUP(F144,'6)Transmission Capacity - App G'!$C$7:$M$23,11,FALSE)</f>
        <v>Offer   signed  27/08/2024</v>
      </c>
    </row>
    <row r="145" spans="2:19" ht="14.5" x14ac:dyDescent="0.35">
      <c r="B145" s="6" t="s">
        <v>150</v>
      </c>
      <c r="C145" s="6" t="s">
        <v>476</v>
      </c>
      <c r="D145" s="6" t="s">
        <v>387</v>
      </c>
      <c r="E145" s="6" t="s">
        <v>387</v>
      </c>
      <c r="F145" s="6" t="s">
        <v>418</v>
      </c>
      <c r="G145" s="6">
        <v>399322</v>
      </c>
      <c r="H145" s="65">
        <v>404583</v>
      </c>
      <c r="I145" s="66">
        <v>800</v>
      </c>
      <c r="J145" s="77">
        <v>15.242047106606121</v>
      </c>
      <c r="K145" s="62">
        <v>12.292153184450186</v>
      </c>
      <c r="L145" s="63">
        <v>16.792153184450186</v>
      </c>
      <c r="M145" s="62">
        <v>7</v>
      </c>
      <c r="N145" s="82">
        <v>1.9574944071588367</v>
      </c>
      <c r="O145" s="61">
        <v>1.4344262295081966</v>
      </c>
      <c r="P145" s="64">
        <v>7</v>
      </c>
      <c r="Q145" s="1">
        <v>1.4344262295081966</v>
      </c>
      <c r="R145" s="1">
        <v>7</v>
      </c>
      <c r="S145" s="1" t="str">
        <f>VLOOKUP(F145,'6)Transmission Capacity - App G'!$C$7:$M$23,11,FALSE)</f>
        <v>Offer  signed 27/08/2024</v>
      </c>
    </row>
    <row r="146" spans="2:19" ht="14.5" x14ac:dyDescent="0.35">
      <c r="B146" s="6" t="s">
        <v>151</v>
      </c>
      <c r="C146" s="6" t="s">
        <v>475</v>
      </c>
      <c r="D146" s="6" t="s">
        <v>151</v>
      </c>
      <c r="E146" s="6" t="s">
        <v>151</v>
      </c>
      <c r="F146" s="6" t="s">
        <v>417</v>
      </c>
      <c r="G146" s="6">
        <v>393262</v>
      </c>
      <c r="H146" s="65">
        <v>404755</v>
      </c>
      <c r="I146" s="66">
        <v>400</v>
      </c>
      <c r="J146" s="77">
        <v>4.572614131981835</v>
      </c>
      <c r="K146" s="62">
        <v>15.204153596896965</v>
      </c>
      <c r="L146" s="63">
        <v>21.109031063663352</v>
      </c>
      <c r="M146" s="62">
        <v>55.526315789473685</v>
      </c>
      <c r="N146" s="82">
        <v>9.9001196649381757</v>
      </c>
      <c r="O146" s="61">
        <v>7.2233993015133899</v>
      </c>
      <c r="P146" s="64">
        <v>21.109031063663352</v>
      </c>
      <c r="Q146" s="1">
        <v>6.8406996781182707</v>
      </c>
      <c r="R146" s="1">
        <v>4.6017310636633511</v>
      </c>
      <c r="S146" s="1" t="str">
        <f>VLOOKUP(F146,'6)Transmission Capacity - App G'!$C$7:$M$23,11,FALSE)</f>
        <v xml:space="preserve"> Offers with ENW, due to be signed 28/08/2024 - now extended to address queries</v>
      </c>
    </row>
    <row r="147" spans="2:19" ht="14.5" x14ac:dyDescent="0.35">
      <c r="B147" s="6" t="s">
        <v>152</v>
      </c>
      <c r="C147" s="6" t="s">
        <v>475</v>
      </c>
      <c r="D147" s="6" t="s">
        <v>218</v>
      </c>
      <c r="E147" s="6" t="s">
        <v>218</v>
      </c>
      <c r="F147" s="6" t="s">
        <v>415</v>
      </c>
      <c r="G147" s="6">
        <v>367171</v>
      </c>
      <c r="H147" s="65">
        <v>427130</v>
      </c>
      <c r="I147" s="66">
        <v>800</v>
      </c>
      <c r="J147" s="77">
        <v>9.1452282639636699</v>
      </c>
      <c r="K147" s="62">
        <v>0</v>
      </c>
      <c r="L147" s="63">
        <v>13.150472560050218</v>
      </c>
      <c r="M147" s="62">
        <v>21.100000000000108</v>
      </c>
      <c r="N147" s="82">
        <v>3.6818791946308913</v>
      </c>
      <c r="O147" s="61">
        <v>2.6980327868852596</v>
      </c>
      <c r="P147" s="64">
        <v>13.150472560050218</v>
      </c>
      <c r="Q147" s="1">
        <v>0</v>
      </c>
      <c r="R147" s="1">
        <v>0</v>
      </c>
      <c r="S147" s="1" t="str">
        <f>VLOOKUP(F147,'6)Transmission Capacity - App G'!$C$7:$M$23,11,FALSE)</f>
        <v>Offer   signed  26/09/2024.PP submitted, offer due 13/02/2025.Another PP submitted,offer due 06/05/25</v>
      </c>
    </row>
    <row r="148" spans="2:19" ht="14.5" x14ac:dyDescent="0.35">
      <c r="B148" s="6" t="s">
        <v>153</v>
      </c>
      <c r="C148" s="6" t="s">
        <v>476</v>
      </c>
      <c r="D148" s="6" t="s">
        <v>186</v>
      </c>
      <c r="E148" s="6" t="s">
        <v>186</v>
      </c>
      <c r="F148" s="6" t="s">
        <v>418</v>
      </c>
      <c r="G148" s="6">
        <v>401790</v>
      </c>
      <c r="H148" s="65">
        <v>395876</v>
      </c>
      <c r="I148" s="66">
        <v>400</v>
      </c>
      <c r="J148" s="77">
        <v>7.6210235533030604</v>
      </c>
      <c r="K148" s="62">
        <v>12.041612423828919</v>
      </c>
      <c r="L148" s="63">
        <v>16.761893652670288</v>
      </c>
      <c r="M148" s="62">
        <v>7.6327868852459053</v>
      </c>
      <c r="N148" s="82">
        <v>1.2566801619433206</v>
      </c>
      <c r="O148" s="61">
        <v>0.90320077594568438</v>
      </c>
      <c r="P148" s="64">
        <v>7.6327868852459053</v>
      </c>
      <c r="Q148" s="1">
        <v>0.83753637245392676</v>
      </c>
      <c r="R148" s="1">
        <v>7.0778688524590034</v>
      </c>
      <c r="S148" s="1" t="str">
        <f>VLOOKUP(F148,'6)Transmission Capacity - App G'!$C$7:$M$23,11,FALSE)</f>
        <v>Offer  signed 27/08/2024</v>
      </c>
    </row>
    <row r="149" spans="2:19" ht="14.5" x14ac:dyDescent="0.35">
      <c r="B149" s="6" t="s">
        <v>154</v>
      </c>
      <c r="C149" s="6" t="s">
        <v>475</v>
      </c>
      <c r="D149" s="6" t="s">
        <v>411</v>
      </c>
      <c r="E149" s="6" t="s">
        <v>411</v>
      </c>
      <c r="F149" s="6" t="s">
        <v>491</v>
      </c>
      <c r="G149" s="6">
        <v>342288</v>
      </c>
      <c r="H149" s="65">
        <v>430650</v>
      </c>
      <c r="I149" s="66">
        <v>630</v>
      </c>
      <c r="J149" s="77">
        <v>7.2018672578713909</v>
      </c>
      <c r="K149" s="62">
        <v>0</v>
      </c>
      <c r="L149" s="63">
        <v>0</v>
      </c>
      <c r="M149" s="62">
        <v>21.362426377143702</v>
      </c>
      <c r="N149" s="82">
        <v>10.340007977662543</v>
      </c>
      <c r="O149" s="61">
        <v>7.5443538998835846</v>
      </c>
      <c r="P149" s="64">
        <v>0</v>
      </c>
      <c r="Q149" s="1">
        <v>0</v>
      </c>
      <c r="R149" s="1">
        <v>0</v>
      </c>
      <c r="S149" s="1" t="str">
        <f>VLOOKUP(F149,'6)Transmission Capacity - App G'!$C$7:$M$23,11,FALSE)</f>
        <v xml:space="preserve">  Offer signed  23/01/2025. Another offer  with ENW,  due to be signed   16/04/2025. Another parrallel submission made,offer due 08/04/2025.Another submission made, awaiting Clock start date</v>
      </c>
    </row>
    <row r="150" spans="2:19" ht="14.5" x14ac:dyDescent="0.35">
      <c r="B150" s="6" t="s">
        <v>155</v>
      </c>
      <c r="C150" s="6" t="s">
        <v>476</v>
      </c>
      <c r="D150" s="6" t="s">
        <v>380</v>
      </c>
      <c r="E150" s="6" t="s">
        <v>380</v>
      </c>
      <c r="F150" s="6" t="s">
        <v>416</v>
      </c>
      <c r="G150" s="6">
        <v>385958</v>
      </c>
      <c r="H150" s="65">
        <v>383397</v>
      </c>
      <c r="I150" s="66">
        <v>400</v>
      </c>
      <c r="J150" s="77">
        <v>7.6210235533030604</v>
      </c>
      <c r="K150" s="62">
        <v>7.5934813990974526</v>
      </c>
      <c r="L150" s="63">
        <v>12.230481399097453</v>
      </c>
      <c r="M150" s="62">
        <v>5.7999999999999829</v>
      </c>
      <c r="N150" s="82">
        <v>1.9574944071588367</v>
      </c>
      <c r="O150" s="61">
        <v>1.4344262295081966</v>
      </c>
      <c r="P150" s="64">
        <v>5.7999999999999829</v>
      </c>
      <c r="Q150" s="1">
        <v>1.4344262295081966</v>
      </c>
      <c r="R150" s="1">
        <v>5.7680000000000575</v>
      </c>
      <c r="S150" s="1" t="str">
        <f>VLOOKUP(F150,'6)Transmission Capacity - App G'!$C$7:$M$23,11,FALSE)</f>
        <v>Offer with ENW, due  to be signed 11/03/2025</v>
      </c>
    </row>
    <row r="151" spans="2:19" ht="14.5" x14ac:dyDescent="0.35">
      <c r="B151" s="6" t="s">
        <v>156</v>
      </c>
      <c r="C151" s="6" t="s">
        <v>476</v>
      </c>
      <c r="D151" s="6" t="s">
        <v>378</v>
      </c>
      <c r="E151" s="6" t="s">
        <v>378</v>
      </c>
      <c r="F151" s="6" t="s">
        <v>491</v>
      </c>
      <c r="G151" s="6">
        <v>346186</v>
      </c>
      <c r="H151" s="65">
        <v>417486</v>
      </c>
      <c r="I151" s="66">
        <v>630</v>
      </c>
      <c r="J151" s="77">
        <v>12.00311209645232</v>
      </c>
      <c r="K151" s="62">
        <v>0</v>
      </c>
      <c r="L151" s="63">
        <v>0</v>
      </c>
      <c r="M151" s="62">
        <v>10.897464033948239</v>
      </c>
      <c r="N151" s="82">
        <v>10.897464033948239</v>
      </c>
      <c r="O151" s="61">
        <v>10.897464033948239</v>
      </c>
      <c r="P151" s="64">
        <v>0</v>
      </c>
      <c r="Q151" s="1">
        <v>5.1052631578947114</v>
      </c>
      <c r="R151" s="1">
        <v>5.1052631578947114</v>
      </c>
      <c r="S151" s="1" t="str">
        <f>VLOOKUP(F151,'6)Transmission Capacity - App G'!$C$7:$M$23,11,FALSE)</f>
        <v xml:space="preserve">  Offer signed  23/01/2025. Another offer  with ENW,  due to be signed   16/04/2025. Another parrallel submission made,offer due 08/04/2025.Another submission made, awaiting Clock start date</v>
      </c>
    </row>
    <row r="152" spans="2:19" ht="14.5" x14ac:dyDescent="0.35">
      <c r="B152" s="6" t="s">
        <v>157</v>
      </c>
      <c r="C152" s="6" t="s">
        <v>475</v>
      </c>
      <c r="D152" s="6" t="s">
        <v>410</v>
      </c>
      <c r="E152" s="6" t="s">
        <v>410</v>
      </c>
      <c r="F152" s="6" t="s">
        <v>258</v>
      </c>
      <c r="G152" s="6">
        <v>382535</v>
      </c>
      <c r="H152" s="65">
        <v>422283</v>
      </c>
      <c r="I152" s="66">
        <v>800</v>
      </c>
      <c r="J152" s="77">
        <v>9.1452282639636699</v>
      </c>
      <c r="K152" s="62">
        <v>5.6699267296045619</v>
      </c>
      <c r="L152" s="63">
        <v>10.306926729604562</v>
      </c>
      <c r="M152" s="62">
        <v>31.681127200976455</v>
      </c>
      <c r="N152" s="82">
        <v>12.659513362584764</v>
      </c>
      <c r="O152" s="61">
        <v>9.2367287543655436</v>
      </c>
      <c r="P152" s="64">
        <v>10.306926729604562</v>
      </c>
      <c r="Q152" s="1">
        <v>9.5451812890749359</v>
      </c>
      <c r="R152" s="1">
        <v>9.9239267296045632</v>
      </c>
      <c r="S152" s="1" t="str">
        <f>VLOOKUP(F152,'6)Transmission Capacity - App G'!$C$7:$M$23,11,FALSE)</f>
        <v>PP submitted, awaiting Clock Start date</v>
      </c>
    </row>
    <row r="153" spans="2:19" ht="14.5" x14ac:dyDescent="0.35">
      <c r="B153" s="6" t="s">
        <v>158</v>
      </c>
      <c r="C153" s="6" t="s">
        <v>475</v>
      </c>
      <c r="D153" s="6" t="s">
        <v>383</v>
      </c>
      <c r="E153" s="6" t="s">
        <v>383</v>
      </c>
      <c r="F153" s="6" t="s">
        <v>417</v>
      </c>
      <c r="G153" s="6">
        <v>385907</v>
      </c>
      <c r="H153" s="65">
        <v>402469</v>
      </c>
      <c r="I153" s="66">
        <v>400</v>
      </c>
      <c r="J153" s="77">
        <v>4.572614131981835</v>
      </c>
      <c r="K153" s="62">
        <v>11.192015926757229</v>
      </c>
      <c r="L153" s="63">
        <v>15.832015926757229</v>
      </c>
      <c r="M153" s="62">
        <v>30.453920018542473</v>
      </c>
      <c r="N153" s="82">
        <v>12.343917032309534</v>
      </c>
      <c r="O153" s="61">
        <v>9.0064610011641459</v>
      </c>
      <c r="P153" s="64">
        <v>15.832015926757229</v>
      </c>
      <c r="Q153" s="1">
        <v>9.1946089611268587</v>
      </c>
      <c r="R153" s="1">
        <v>15.55201592675723</v>
      </c>
      <c r="S153" s="1" t="str">
        <f>VLOOKUP(F153,'6)Transmission Capacity - App G'!$C$7:$M$23,11,FALSE)</f>
        <v xml:space="preserve"> Offers with ENW, due to be signed 28/08/2024 - now extended to address queries</v>
      </c>
    </row>
    <row r="154" spans="2:19" ht="14.5" x14ac:dyDescent="0.35">
      <c r="B154" s="6" t="s">
        <v>159</v>
      </c>
      <c r="C154" s="6" t="s">
        <v>476</v>
      </c>
      <c r="D154" s="6" t="s">
        <v>391</v>
      </c>
      <c r="E154" s="6" t="s">
        <v>391</v>
      </c>
      <c r="F154" s="6" t="s">
        <v>421</v>
      </c>
      <c r="G154" s="6">
        <v>374043</v>
      </c>
      <c r="H154" s="65">
        <v>410941</v>
      </c>
      <c r="I154" s="66">
        <v>400</v>
      </c>
      <c r="J154" s="77">
        <v>7.6210235533030604</v>
      </c>
      <c r="K154" s="62">
        <v>2.8200326814911243</v>
      </c>
      <c r="L154" s="63">
        <v>7.120032681491125</v>
      </c>
      <c r="M154" s="62">
        <v>11.217948717948717</v>
      </c>
      <c r="N154" s="82">
        <v>1.9574944071588367</v>
      </c>
      <c r="O154" s="61">
        <v>1.4344262295081966</v>
      </c>
      <c r="P154" s="64">
        <v>7.120032681491125</v>
      </c>
      <c r="Q154" s="1">
        <v>1.4344262295081966</v>
      </c>
      <c r="R154" s="1">
        <v>7.1870326814911252</v>
      </c>
      <c r="S154" s="1" t="str">
        <f>VLOOKUP(F154,'6)Transmission Capacity - App G'!$C$7:$M$23,11,FALSE)</f>
        <v>Offer signed 24/12/2024</v>
      </c>
    </row>
    <row r="155" spans="2:19" ht="14.5" x14ac:dyDescent="0.35">
      <c r="B155" s="6" t="s">
        <v>160</v>
      </c>
      <c r="C155" s="6" t="s">
        <v>476</v>
      </c>
      <c r="D155" s="6" t="s">
        <v>186</v>
      </c>
      <c r="E155" s="6" t="s">
        <v>186</v>
      </c>
      <c r="F155" s="6" t="s">
        <v>418</v>
      </c>
      <c r="G155" s="6">
        <v>398419</v>
      </c>
      <c r="H155" s="65">
        <v>395120</v>
      </c>
      <c r="I155" s="66">
        <v>800</v>
      </c>
      <c r="J155" s="77">
        <v>15.242047106606121</v>
      </c>
      <c r="K155" s="62">
        <v>1.4257590982823878</v>
      </c>
      <c r="L155" s="63">
        <v>4.9257590982823878</v>
      </c>
      <c r="M155" s="62">
        <v>15.800433987725619</v>
      </c>
      <c r="N155" s="82">
        <v>4.9060728744939279</v>
      </c>
      <c r="O155" s="61">
        <v>3.5260911736178477</v>
      </c>
      <c r="P155" s="64">
        <v>4.9257590982823878</v>
      </c>
      <c r="Q155" s="1">
        <v>3.421435499515034</v>
      </c>
      <c r="R155" s="1">
        <v>6.4801590982823871</v>
      </c>
      <c r="S155" s="1" t="str">
        <f>VLOOKUP(F155,'6)Transmission Capacity - App G'!$C$7:$M$23,11,FALSE)</f>
        <v>Offer  signed 27/08/2024</v>
      </c>
    </row>
    <row r="156" spans="2:19" ht="14.5" x14ac:dyDescent="0.35">
      <c r="B156" s="6" t="s">
        <v>161</v>
      </c>
      <c r="C156" s="6" t="s">
        <v>476</v>
      </c>
      <c r="D156" s="6" t="s">
        <v>339</v>
      </c>
      <c r="E156" s="6" t="s">
        <v>339</v>
      </c>
      <c r="F156" s="6" t="s">
        <v>490</v>
      </c>
      <c r="G156" s="6">
        <v>334234</v>
      </c>
      <c r="H156" s="65">
        <v>483827</v>
      </c>
      <c r="I156" s="66">
        <v>630</v>
      </c>
      <c r="J156" s="77">
        <v>12.00311209645232</v>
      </c>
      <c r="K156" s="62">
        <v>4.2910071453162733</v>
      </c>
      <c r="L156" s="63">
        <v>6.7910071453162733</v>
      </c>
      <c r="M156" s="62">
        <v>13.002558570936745</v>
      </c>
      <c r="N156" s="82">
        <v>13.002558570936745</v>
      </c>
      <c r="O156" s="61">
        <v>13.002558570936745</v>
      </c>
      <c r="P156" s="64">
        <v>6.7910071453162733</v>
      </c>
      <c r="Q156" s="1">
        <v>13.002558570936745</v>
      </c>
      <c r="R156" s="1">
        <v>6.7952071453162732</v>
      </c>
      <c r="S156" s="1" t="str">
        <f>VLOOKUP(F156,'6)Transmission Capacity - App G'!$C$7:$M$23,11,FALSE)</f>
        <v>Offer  signed  20/11/2024.Another parrallel submission made, offer due 15/02/2025. Another parrallel submission made, awaiting Clock start date</v>
      </c>
    </row>
    <row r="157" spans="2:19" ht="14.5" x14ac:dyDescent="0.35">
      <c r="B157" s="6" t="s">
        <v>162</v>
      </c>
      <c r="C157" s="6" t="s">
        <v>476</v>
      </c>
      <c r="D157" s="6" t="s">
        <v>397</v>
      </c>
      <c r="E157" s="6" t="s">
        <v>397</v>
      </c>
      <c r="F157" s="6" t="s">
        <v>423</v>
      </c>
      <c r="G157" s="6">
        <v>395915</v>
      </c>
      <c r="H157" s="65">
        <v>387138</v>
      </c>
      <c r="I157" s="66">
        <v>630</v>
      </c>
      <c r="J157" s="77">
        <v>12.00311209645232</v>
      </c>
      <c r="K157" s="62">
        <v>11.201543366240671</v>
      </c>
      <c r="L157" s="63">
        <v>15.701543366240671</v>
      </c>
      <c r="M157" s="62">
        <v>30.532751745726138</v>
      </c>
      <c r="N157" s="82">
        <v>16.915249662618081</v>
      </c>
      <c r="O157" s="61">
        <v>12.157322987390883</v>
      </c>
      <c r="P157" s="64">
        <v>15.701543366240671</v>
      </c>
      <c r="Q157" s="1">
        <v>12.013191076624638</v>
      </c>
      <c r="R157" s="1">
        <v>15.451543366240671</v>
      </c>
      <c r="S157" s="1" t="str">
        <f>VLOOKUP(F157,'6)Transmission Capacity - App G'!$C$7:$M$23,11,FALSE)</f>
        <v>Offer with ENW, due  to be signed 22/01/2025</v>
      </c>
    </row>
    <row r="158" spans="2:19" ht="14.5" x14ac:dyDescent="0.35">
      <c r="B158" s="6" t="s">
        <v>163</v>
      </c>
      <c r="C158" s="6" t="s">
        <v>476</v>
      </c>
      <c r="D158" s="6" t="s">
        <v>141</v>
      </c>
      <c r="E158" s="6" t="s">
        <v>141</v>
      </c>
      <c r="F158" s="6" t="s">
        <v>419</v>
      </c>
      <c r="G158" s="6">
        <v>357489</v>
      </c>
      <c r="H158" s="65">
        <v>397336</v>
      </c>
      <c r="I158" s="66">
        <v>630</v>
      </c>
      <c r="J158" s="77">
        <v>12.00311209645232</v>
      </c>
      <c r="K158" s="62">
        <v>6.8032881090252815</v>
      </c>
      <c r="L158" s="63">
        <v>12.303288109025281</v>
      </c>
      <c r="M158" s="62">
        <v>2.6844262295081971</v>
      </c>
      <c r="N158" s="82">
        <v>0.44197031039136303</v>
      </c>
      <c r="O158" s="61">
        <v>0.31765276430649858</v>
      </c>
      <c r="P158" s="64">
        <v>2.6844262295081971</v>
      </c>
      <c r="Q158" s="1">
        <v>0</v>
      </c>
      <c r="R158" s="1">
        <v>0</v>
      </c>
      <c r="S158" s="1" t="str">
        <f>VLOOKUP(F158,'6)Transmission Capacity - App G'!$C$7:$M$23,11,FALSE)</f>
        <v>N/A</v>
      </c>
    </row>
    <row r="159" spans="2:19" ht="14.5" x14ac:dyDescent="0.35">
      <c r="B159" s="6" t="s">
        <v>164</v>
      </c>
      <c r="C159" s="6" t="s">
        <v>476</v>
      </c>
      <c r="D159" s="6" t="s">
        <v>384</v>
      </c>
      <c r="E159" s="58" t="s">
        <v>321</v>
      </c>
      <c r="F159" s="6" t="s">
        <v>490</v>
      </c>
      <c r="G159" s="6">
        <v>301743</v>
      </c>
      <c r="H159" s="65">
        <v>524532</v>
      </c>
      <c r="I159" s="66">
        <v>400</v>
      </c>
      <c r="J159" s="77">
        <v>7.6210235533030604</v>
      </c>
      <c r="K159" s="62">
        <v>13.106860846239632</v>
      </c>
      <c r="L159" s="63">
        <v>19.326860846239633</v>
      </c>
      <c r="M159" s="62">
        <v>3.390983606557366</v>
      </c>
      <c r="N159" s="82">
        <v>0.55829959514169858</v>
      </c>
      <c r="O159" s="61">
        <v>0.40126091173617717</v>
      </c>
      <c r="P159" s="64">
        <v>3.390983606557366</v>
      </c>
      <c r="Q159" s="1">
        <v>0</v>
      </c>
      <c r="R159" s="1">
        <v>0</v>
      </c>
      <c r="S159" s="1" t="str">
        <f>VLOOKUP(F159,'6)Transmission Capacity - App G'!$C$7:$M$23,11,FALSE)</f>
        <v>Offer  signed  20/11/2024.Another parrallel submission made, offer due 15/02/2025. Another parrallel submission made, awaiting Clock start date</v>
      </c>
    </row>
    <row r="160" spans="2:19" ht="14.5" x14ac:dyDescent="0.35">
      <c r="B160" s="6" t="s">
        <v>165</v>
      </c>
      <c r="C160" s="6" t="s">
        <v>476</v>
      </c>
      <c r="D160" s="6" t="s">
        <v>384</v>
      </c>
      <c r="E160" s="58" t="s">
        <v>321</v>
      </c>
      <c r="F160" s="6" t="s">
        <v>490</v>
      </c>
      <c r="G160" s="6">
        <v>301429</v>
      </c>
      <c r="H160" s="65">
        <v>525527</v>
      </c>
      <c r="I160" s="66">
        <v>630</v>
      </c>
      <c r="J160" s="77">
        <v>12.00311209645232</v>
      </c>
      <c r="K160" s="62">
        <v>13.106860846239632</v>
      </c>
      <c r="L160" s="63">
        <v>19.326860846239633</v>
      </c>
      <c r="M160" s="62">
        <v>7</v>
      </c>
      <c r="N160" s="82">
        <v>1.9574944071588367</v>
      </c>
      <c r="O160" s="61">
        <v>1.4344262295081966</v>
      </c>
      <c r="P160" s="64">
        <v>7</v>
      </c>
      <c r="Q160" s="1">
        <v>0</v>
      </c>
      <c r="R160" s="1">
        <v>0</v>
      </c>
      <c r="S160" s="1" t="str">
        <f>VLOOKUP(F160,'6)Transmission Capacity - App G'!$C$7:$M$23,11,FALSE)</f>
        <v>Offer  signed  20/11/2024.Another parrallel submission made, offer due 15/02/2025. Another parrallel submission made, awaiting Clock start date</v>
      </c>
    </row>
    <row r="161" spans="2:19" ht="14.5" x14ac:dyDescent="0.35">
      <c r="B161" s="6" t="s">
        <v>166</v>
      </c>
      <c r="C161" s="6" t="s">
        <v>475</v>
      </c>
      <c r="D161" s="6" t="s">
        <v>77</v>
      </c>
      <c r="E161" s="6" t="s">
        <v>77</v>
      </c>
      <c r="F161" s="6" t="s">
        <v>415</v>
      </c>
      <c r="G161" s="6">
        <v>384370</v>
      </c>
      <c r="H161" s="65">
        <v>410583</v>
      </c>
      <c r="I161" s="66">
        <v>400</v>
      </c>
      <c r="J161" s="77">
        <v>4.572614131981835</v>
      </c>
      <c r="K161" s="62">
        <v>4.0459104039275235</v>
      </c>
      <c r="L161" s="63">
        <v>7.5459104039275235</v>
      </c>
      <c r="M161" s="62">
        <v>24.752227965643794</v>
      </c>
      <c r="N161" s="82">
        <v>10.219545273234942</v>
      </c>
      <c r="O161" s="61">
        <v>7.4564610011641452</v>
      </c>
      <c r="P161" s="64">
        <v>7.5459104039275235</v>
      </c>
      <c r="Q161" s="1">
        <v>7.0424649936886512</v>
      </c>
      <c r="R161" s="1">
        <v>7.703510403927524</v>
      </c>
      <c r="S161" s="1" t="str">
        <f>VLOOKUP(F161,'6)Transmission Capacity - App G'!$C$7:$M$23,11,FALSE)</f>
        <v>Offer   signed  26/09/2024.PP submitted, offer due 13/02/2025.Another PP submitted,offer due 06/05/25</v>
      </c>
    </row>
    <row r="162" spans="2:19" ht="14.5" x14ac:dyDescent="0.35">
      <c r="B162" s="6" t="s">
        <v>167</v>
      </c>
      <c r="C162" s="6" t="s">
        <v>475</v>
      </c>
      <c r="D162" s="6" t="s">
        <v>400</v>
      </c>
      <c r="E162" s="6" t="s">
        <v>400</v>
      </c>
      <c r="F162" s="6" t="s">
        <v>421</v>
      </c>
      <c r="G162" s="6">
        <v>382793</v>
      </c>
      <c r="H162" s="65">
        <v>410428</v>
      </c>
      <c r="I162" s="66">
        <v>400</v>
      </c>
      <c r="J162" s="77">
        <v>4.572614131981835</v>
      </c>
      <c r="K162" s="62">
        <v>5.2069644824713883</v>
      </c>
      <c r="L162" s="63">
        <v>5.2069644824713883</v>
      </c>
      <c r="M162" s="62">
        <v>6.8623943472607358</v>
      </c>
      <c r="N162" s="82">
        <v>1.9574944071588367</v>
      </c>
      <c r="O162" s="61">
        <v>1.4344262295081966</v>
      </c>
      <c r="P162" s="64">
        <v>5.2069644824713883</v>
      </c>
      <c r="Q162" s="1">
        <v>1.4344262295081966</v>
      </c>
      <c r="R162" s="1">
        <v>2.6949644824713879</v>
      </c>
      <c r="S162" s="1" t="str">
        <f>VLOOKUP(F162,'6)Transmission Capacity - App G'!$C$7:$M$23,11,FALSE)</f>
        <v>Offer signed 24/12/2024</v>
      </c>
    </row>
    <row r="163" spans="2:19" ht="14.5" x14ac:dyDescent="0.35">
      <c r="B163" s="6" t="s">
        <v>168</v>
      </c>
      <c r="C163" s="6" t="s">
        <v>475</v>
      </c>
      <c r="D163" s="6" t="s">
        <v>64</v>
      </c>
      <c r="E163" s="6" t="s">
        <v>64</v>
      </c>
      <c r="F163" s="6" t="s">
        <v>415</v>
      </c>
      <c r="G163" s="6">
        <v>385349</v>
      </c>
      <c r="H163" s="65">
        <v>433821</v>
      </c>
      <c r="I163" s="66">
        <v>400</v>
      </c>
      <c r="J163" s="77">
        <v>4.572614131981835</v>
      </c>
      <c r="K163" s="62">
        <v>8.2144010782898071</v>
      </c>
      <c r="L163" s="63">
        <v>17.424401078289808</v>
      </c>
      <c r="M163" s="62">
        <v>29.993742253973323</v>
      </c>
      <c r="N163" s="82">
        <v>9.0754686876745119</v>
      </c>
      <c r="O163" s="61">
        <v>6.6217112922002332</v>
      </c>
      <c r="P163" s="64">
        <v>17.424401078289808</v>
      </c>
      <c r="Q163" s="1">
        <v>0</v>
      </c>
      <c r="R163" s="1">
        <v>0</v>
      </c>
      <c r="S163" s="1" t="str">
        <f>VLOOKUP(F163,'6)Transmission Capacity - App G'!$C$7:$M$23,11,FALSE)</f>
        <v>Offer   signed  26/09/2024.PP submitted, offer due 13/02/2025.Another PP submitted,offer due 06/05/25</v>
      </c>
    </row>
    <row r="164" spans="2:19" ht="14.5" x14ac:dyDescent="0.35">
      <c r="B164" s="6" t="s">
        <v>169</v>
      </c>
      <c r="C164" s="6" t="s">
        <v>475</v>
      </c>
      <c r="D164" s="6" t="s">
        <v>412</v>
      </c>
      <c r="E164" s="6" t="s">
        <v>412</v>
      </c>
      <c r="F164" s="6" t="s">
        <v>423</v>
      </c>
      <c r="G164" s="6">
        <v>387623</v>
      </c>
      <c r="H164" s="65">
        <v>391345</v>
      </c>
      <c r="I164" s="66">
        <v>630</v>
      </c>
      <c r="J164" s="77">
        <v>7.2018672578713909</v>
      </c>
      <c r="K164" s="62">
        <v>0</v>
      </c>
      <c r="L164" s="63">
        <v>0</v>
      </c>
      <c r="M164" s="62">
        <v>31.127438303509301</v>
      </c>
      <c r="N164" s="82">
        <v>9.5782209812524943</v>
      </c>
      <c r="O164" s="61">
        <v>6.9885331781140883</v>
      </c>
      <c r="P164" s="64">
        <v>0</v>
      </c>
      <c r="Q164" s="1">
        <v>7.1221352322279783</v>
      </c>
      <c r="R164" s="1">
        <v>0</v>
      </c>
      <c r="S164" s="1" t="str">
        <f>VLOOKUP(F164,'6)Transmission Capacity - App G'!$C$7:$M$23,11,FALSE)</f>
        <v>Offer with ENW, due  to be signed 22/01/2025</v>
      </c>
    </row>
    <row r="165" spans="2:19" ht="14.5" x14ac:dyDescent="0.35">
      <c r="B165" s="6" t="s">
        <v>170</v>
      </c>
      <c r="C165" s="6" t="s">
        <v>475</v>
      </c>
      <c r="D165" s="6" t="s">
        <v>412</v>
      </c>
      <c r="E165" s="6" t="s">
        <v>412</v>
      </c>
      <c r="F165" s="6" t="s">
        <v>423</v>
      </c>
      <c r="G165" s="6">
        <v>388860</v>
      </c>
      <c r="H165" s="65">
        <v>391967</v>
      </c>
      <c r="I165" s="66">
        <v>400</v>
      </c>
      <c r="J165" s="77">
        <v>4.572614131981835</v>
      </c>
      <c r="K165" s="62">
        <v>0</v>
      </c>
      <c r="L165" s="63">
        <v>0</v>
      </c>
      <c r="M165" s="62">
        <v>27.740777176586349</v>
      </c>
      <c r="N165" s="82">
        <v>4.4991623454327918</v>
      </c>
      <c r="O165" s="61">
        <v>3.2827124563445897</v>
      </c>
      <c r="P165" s="64">
        <v>0</v>
      </c>
      <c r="Q165" s="1">
        <v>3.0680898289214014</v>
      </c>
      <c r="R165" s="1">
        <v>0</v>
      </c>
      <c r="S165" s="1" t="str">
        <f>VLOOKUP(F165,'6)Transmission Capacity - App G'!$C$7:$M$23,11,FALSE)</f>
        <v>Offer with ENW, due  to be signed 22/01/2025</v>
      </c>
    </row>
    <row r="166" spans="2:19" ht="14.5" x14ac:dyDescent="0.35">
      <c r="B166" s="6" t="s">
        <v>171</v>
      </c>
      <c r="C166" s="6" t="s">
        <v>476</v>
      </c>
      <c r="D166" s="6" t="s">
        <v>258</v>
      </c>
      <c r="E166" s="6" t="s">
        <v>258</v>
      </c>
      <c r="F166" s="6" t="s">
        <v>258</v>
      </c>
      <c r="G166" s="6">
        <v>381025</v>
      </c>
      <c r="H166" s="65">
        <v>469428</v>
      </c>
      <c r="I166" s="66">
        <v>630</v>
      </c>
      <c r="J166" s="77">
        <v>12.00311209645232</v>
      </c>
      <c r="K166" s="62">
        <v>0.44685728597139063</v>
      </c>
      <c r="L166" s="63">
        <v>8.4468572859713902</v>
      </c>
      <c r="M166" s="62">
        <v>13.297226130845253</v>
      </c>
      <c r="N166" s="82">
        <v>13.297226130845253</v>
      </c>
      <c r="O166" s="61">
        <v>13.297226130845253</v>
      </c>
      <c r="P166" s="64">
        <v>8.4468572859713902</v>
      </c>
      <c r="Q166" s="1">
        <v>13.297226130845253</v>
      </c>
      <c r="R166" s="1">
        <v>8.3366572859713912</v>
      </c>
      <c r="S166" s="1" t="str">
        <f>VLOOKUP(F166,'6)Transmission Capacity - App G'!$C$7:$M$23,11,FALSE)</f>
        <v>PP submitted, awaiting Clock Start date</v>
      </c>
    </row>
    <row r="167" spans="2:19" ht="14.5" x14ac:dyDescent="0.35">
      <c r="B167" s="6" t="s">
        <v>172</v>
      </c>
      <c r="C167" s="6" t="s">
        <v>476</v>
      </c>
      <c r="D167" s="6" t="s">
        <v>123</v>
      </c>
      <c r="E167" s="6" t="s">
        <v>123</v>
      </c>
      <c r="F167" s="6" t="s">
        <v>490</v>
      </c>
      <c r="G167" s="6">
        <v>298465</v>
      </c>
      <c r="H167" s="65">
        <v>517239</v>
      </c>
      <c r="I167" s="66">
        <v>630</v>
      </c>
      <c r="J167" s="77">
        <v>12.00311209645232</v>
      </c>
      <c r="K167" s="62">
        <v>12.945264947279393</v>
      </c>
      <c r="L167" s="63">
        <v>17.082264947279391</v>
      </c>
      <c r="M167" s="62">
        <v>14.697831990891453</v>
      </c>
      <c r="N167" s="82">
        <v>11.50931174089069</v>
      </c>
      <c r="O167" s="61">
        <v>8.2719689621726502</v>
      </c>
      <c r="P167" s="64">
        <v>14.697831990891453</v>
      </c>
      <c r="Q167" s="1">
        <v>9.1009699321047517</v>
      </c>
      <c r="R167" s="1">
        <v>17.103864947279391</v>
      </c>
      <c r="S167" s="1" t="str">
        <f>VLOOKUP(F167,'6)Transmission Capacity - App G'!$C$7:$M$23,11,FALSE)</f>
        <v>Offer  signed  20/11/2024.Another parrallel submission made, offer due 15/02/2025. Another parrallel submission made, awaiting Clock start date</v>
      </c>
    </row>
    <row r="168" spans="2:19" ht="14.5" x14ac:dyDescent="0.35">
      <c r="B168" s="6" t="s">
        <v>173</v>
      </c>
      <c r="C168" s="6" t="s">
        <v>475</v>
      </c>
      <c r="D168" s="6" t="s">
        <v>387</v>
      </c>
      <c r="E168" s="6" t="s">
        <v>387</v>
      </c>
      <c r="F168" s="6" t="s">
        <v>418</v>
      </c>
      <c r="G168" s="6">
        <v>397310</v>
      </c>
      <c r="H168" s="65">
        <v>399981</v>
      </c>
      <c r="I168" s="66">
        <v>600</v>
      </c>
      <c r="J168" s="77">
        <v>6.8589211979727542</v>
      </c>
      <c r="K168" s="62">
        <v>9.6560960340920978</v>
      </c>
      <c r="L168" s="63">
        <v>14.293096034092098</v>
      </c>
      <c r="M168" s="62">
        <v>7</v>
      </c>
      <c r="N168" s="82">
        <v>1.9574944071588367</v>
      </c>
      <c r="O168" s="61">
        <v>1.4344262295081966</v>
      </c>
      <c r="P168" s="64">
        <v>7</v>
      </c>
      <c r="Q168" s="1">
        <v>1.4344262295081966</v>
      </c>
      <c r="R168" s="1">
        <v>7</v>
      </c>
      <c r="S168" s="1" t="str">
        <f>VLOOKUP(F168,'6)Transmission Capacity - App G'!$C$7:$M$23,11,FALSE)</f>
        <v>Offer  signed 27/08/2024</v>
      </c>
    </row>
    <row r="169" spans="2:19" ht="14.5" x14ac:dyDescent="0.35">
      <c r="B169" s="6" t="s">
        <v>174</v>
      </c>
      <c r="C169" s="6" t="s">
        <v>475</v>
      </c>
      <c r="D169" s="6" t="s">
        <v>287</v>
      </c>
      <c r="E169" s="6" t="s">
        <v>287</v>
      </c>
      <c r="F169" s="6" t="s">
        <v>417</v>
      </c>
      <c r="G169" s="6">
        <v>393433</v>
      </c>
      <c r="H169" s="65">
        <v>407129</v>
      </c>
      <c r="I169" s="66">
        <v>400</v>
      </c>
      <c r="J169" s="77">
        <v>4.572614131981835</v>
      </c>
      <c r="K169" s="62">
        <v>10.153094893860867</v>
      </c>
      <c r="L169" s="63">
        <v>14.790094893860868</v>
      </c>
      <c r="M169" s="62">
        <v>0</v>
      </c>
      <c r="N169" s="82">
        <v>0</v>
      </c>
      <c r="O169" s="61">
        <v>0</v>
      </c>
      <c r="P169" s="64">
        <v>0</v>
      </c>
      <c r="Q169" s="1">
        <v>0</v>
      </c>
      <c r="R169" s="1">
        <v>0</v>
      </c>
      <c r="S169" s="1" t="str">
        <f>VLOOKUP(F169,'6)Transmission Capacity - App G'!$C$7:$M$23,11,FALSE)</f>
        <v xml:space="preserve"> Offers with ENW, due to be signed 28/08/2024 - now extended to address queries</v>
      </c>
    </row>
    <row r="170" spans="2:19" ht="14.5" x14ac:dyDescent="0.35">
      <c r="B170" s="6" t="s">
        <v>175</v>
      </c>
      <c r="C170" s="6" t="s">
        <v>475</v>
      </c>
      <c r="D170" s="6" t="s">
        <v>77</v>
      </c>
      <c r="E170" s="6" t="s">
        <v>77</v>
      </c>
      <c r="F170" s="6" t="s">
        <v>415</v>
      </c>
      <c r="G170" s="6">
        <v>385429</v>
      </c>
      <c r="H170" s="65">
        <v>410369</v>
      </c>
      <c r="I170" s="66">
        <v>630</v>
      </c>
      <c r="J170" s="77">
        <v>7.2018672578713909</v>
      </c>
      <c r="K170" s="62">
        <v>6.0398757998265147</v>
      </c>
      <c r="L170" s="63">
        <v>7.1710915022419357</v>
      </c>
      <c r="M170" s="62">
        <v>16.122970978848986</v>
      </c>
      <c r="N170" s="82">
        <v>2.6149182289589143</v>
      </c>
      <c r="O170" s="61">
        <v>1.9079161816065187</v>
      </c>
      <c r="P170" s="64">
        <v>7.1710915022419357</v>
      </c>
      <c r="Q170" s="1">
        <v>1.2884580578968097</v>
      </c>
      <c r="R170" s="1">
        <v>0</v>
      </c>
      <c r="S170" s="1" t="str">
        <f>VLOOKUP(F170,'6)Transmission Capacity - App G'!$C$7:$M$23,11,FALSE)</f>
        <v>Offer   signed  26/09/2024.PP submitted, offer due 13/02/2025.Another PP submitted,offer due 06/05/25</v>
      </c>
    </row>
    <row r="171" spans="2:19" ht="14.5" x14ac:dyDescent="0.35">
      <c r="B171" s="6" t="s">
        <v>176</v>
      </c>
      <c r="C171" s="6" t="s">
        <v>475</v>
      </c>
      <c r="D171" s="6" t="s">
        <v>380</v>
      </c>
      <c r="E171" s="6" t="s">
        <v>380</v>
      </c>
      <c r="F171" s="6" t="s">
        <v>416</v>
      </c>
      <c r="G171" s="6">
        <v>385731</v>
      </c>
      <c r="H171" s="65">
        <v>388090</v>
      </c>
      <c r="I171" s="66">
        <v>400</v>
      </c>
      <c r="J171" s="77">
        <v>4.572614131981835</v>
      </c>
      <c r="K171" s="62">
        <v>4.5776524789825253</v>
      </c>
      <c r="L171" s="63">
        <v>12.077652478982525</v>
      </c>
      <c r="M171" s="62">
        <v>5.7999999999999829</v>
      </c>
      <c r="N171" s="82">
        <v>1.9574944071588367</v>
      </c>
      <c r="O171" s="61">
        <v>1.4344262295081966</v>
      </c>
      <c r="P171" s="64">
        <v>5.7999999999999829</v>
      </c>
      <c r="Q171" s="1">
        <v>1.4344262295081966</v>
      </c>
      <c r="R171" s="1">
        <v>5.7680000000000575</v>
      </c>
      <c r="S171" s="1" t="str">
        <f>VLOOKUP(F171,'6)Transmission Capacity - App G'!$C$7:$M$23,11,FALSE)</f>
        <v>Offer with ENW, due  to be signed 11/03/2025</v>
      </c>
    </row>
    <row r="172" spans="2:19" ht="14.5" x14ac:dyDescent="0.35">
      <c r="B172" s="6" t="s">
        <v>177</v>
      </c>
      <c r="C172" s="6" t="s">
        <v>476</v>
      </c>
      <c r="D172" s="6" t="s">
        <v>395</v>
      </c>
      <c r="E172" s="6" t="s">
        <v>395</v>
      </c>
      <c r="F172" s="6" t="s">
        <v>491</v>
      </c>
      <c r="G172" s="6">
        <v>358020</v>
      </c>
      <c r="H172" s="65">
        <v>427270</v>
      </c>
      <c r="I172" s="66">
        <v>400</v>
      </c>
      <c r="J172" s="77">
        <v>7.6210235533030604</v>
      </c>
      <c r="K172" s="62">
        <v>3.0994003395496996</v>
      </c>
      <c r="L172" s="63">
        <v>7.7364003395497001</v>
      </c>
      <c r="M172" s="62">
        <v>21.315177399615123</v>
      </c>
      <c r="N172" s="82">
        <v>5.3738191632928469</v>
      </c>
      <c r="O172" s="61">
        <v>3.8622696411251209</v>
      </c>
      <c r="P172" s="64">
        <v>7.7364003395497001</v>
      </c>
      <c r="Q172" s="1">
        <v>3.7036857419980604</v>
      </c>
      <c r="R172" s="1">
        <v>4.1260003395497016</v>
      </c>
      <c r="S172" s="1" t="str">
        <f>VLOOKUP(F172,'6)Transmission Capacity - App G'!$C$7:$M$23,11,FALSE)</f>
        <v xml:space="preserve">  Offer signed  23/01/2025. Another offer  with ENW,  due to be signed   16/04/2025. Another parrallel submission made,offer due 08/04/2025.Another submission made, awaiting Clock start date</v>
      </c>
    </row>
    <row r="173" spans="2:19" ht="14.5" x14ac:dyDescent="0.35">
      <c r="B173" s="6" t="s">
        <v>178</v>
      </c>
      <c r="C173" s="6" t="s">
        <v>476</v>
      </c>
      <c r="D173" s="6" t="s">
        <v>401</v>
      </c>
      <c r="E173" s="6" t="s">
        <v>401</v>
      </c>
      <c r="F173" s="6" t="s">
        <v>421</v>
      </c>
      <c r="G173" s="6">
        <v>373466</v>
      </c>
      <c r="H173" s="65">
        <v>403748</v>
      </c>
      <c r="I173" s="66">
        <v>400</v>
      </c>
      <c r="J173" s="77">
        <v>7.6210235533030604</v>
      </c>
      <c r="K173" s="62">
        <v>0</v>
      </c>
      <c r="L173" s="63">
        <v>6.9262369560882142</v>
      </c>
      <c r="M173" s="62">
        <v>7</v>
      </c>
      <c r="N173" s="82">
        <v>1.9574944071588367</v>
      </c>
      <c r="O173" s="61">
        <v>1.4344262295081966</v>
      </c>
      <c r="P173" s="64">
        <v>6.9262369560882142</v>
      </c>
      <c r="Q173" s="1">
        <v>1.4344262295081966</v>
      </c>
      <c r="R173" s="1">
        <v>7</v>
      </c>
      <c r="S173" s="1" t="str">
        <f>VLOOKUP(F173,'6)Transmission Capacity - App G'!$C$7:$M$23,11,FALSE)</f>
        <v>Offer signed 24/12/2024</v>
      </c>
    </row>
    <row r="174" spans="2:19" ht="14.5" x14ac:dyDescent="0.35">
      <c r="B174" s="6" t="s">
        <v>179</v>
      </c>
      <c r="C174" s="6" t="s">
        <v>476</v>
      </c>
      <c r="D174" s="6" t="s">
        <v>401</v>
      </c>
      <c r="E174" s="6" t="s">
        <v>401</v>
      </c>
      <c r="F174" s="6" t="s">
        <v>421</v>
      </c>
      <c r="G174" s="6">
        <v>373476</v>
      </c>
      <c r="H174" s="65">
        <v>403758</v>
      </c>
      <c r="I174" s="66">
        <v>400</v>
      </c>
      <c r="J174" s="77">
        <v>7.6210235533030604</v>
      </c>
      <c r="K174" s="62">
        <v>0</v>
      </c>
      <c r="L174" s="63">
        <v>0</v>
      </c>
      <c r="M174" s="62">
        <v>7</v>
      </c>
      <c r="N174" s="82">
        <v>1.9574944071588367</v>
      </c>
      <c r="O174" s="61">
        <v>1.4344262295081966</v>
      </c>
      <c r="P174" s="64">
        <v>0</v>
      </c>
      <c r="Q174" s="1">
        <v>1.4344262295081966</v>
      </c>
      <c r="R174" s="1">
        <v>0.95096477272310587</v>
      </c>
      <c r="S174" s="1" t="str">
        <f>VLOOKUP(F174,'6)Transmission Capacity - App G'!$C$7:$M$23,11,FALSE)</f>
        <v>Offer signed 24/12/2024</v>
      </c>
    </row>
    <row r="175" spans="2:19" ht="14.5" x14ac:dyDescent="0.35">
      <c r="B175" s="6" t="s">
        <v>180</v>
      </c>
      <c r="C175" s="6" t="s">
        <v>476</v>
      </c>
      <c r="D175" s="6" t="s">
        <v>390</v>
      </c>
      <c r="E175" s="6" t="s">
        <v>390</v>
      </c>
      <c r="F175" s="6" t="s">
        <v>421</v>
      </c>
      <c r="G175" s="6">
        <v>363389</v>
      </c>
      <c r="H175" s="65">
        <v>403254</v>
      </c>
      <c r="I175" s="66">
        <v>630</v>
      </c>
      <c r="J175" s="77">
        <v>12.00311209645232</v>
      </c>
      <c r="K175" s="62">
        <v>5.6214710080144883</v>
      </c>
      <c r="L175" s="63">
        <v>8.6289376947754022</v>
      </c>
      <c r="M175" s="62">
        <v>2.6844262295081971</v>
      </c>
      <c r="N175" s="82">
        <v>0.44197031039136303</v>
      </c>
      <c r="O175" s="61">
        <v>0.31765276430649858</v>
      </c>
      <c r="P175" s="64">
        <v>2.6844262295081971</v>
      </c>
      <c r="Q175" s="1">
        <v>0.31765276430649858</v>
      </c>
      <c r="R175" s="1">
        <v>0</v>
      </c>
      <c r="S175" s="1" t="str">
        <f>VLOOKUP(F175,'6)Transmission Capacity - App G'!$C$7:$M$23,11,FALSE)</f>
        <v>Offer signed 24/12/2024</v>
      </c>
    </row>
    <row r="176" spans="2:19" ht="14.5" x14ac:dyDescent="0.35">
      <c r="B176" s="6" t="s">
        <v>181</v>
      </c>
      <c r="C176" s="6" t="s">
        <v>475</v>
      </c>
      <c r="D176" s="6" t="s">
        <v>81</v>
      </c>
      <c r="E176" s="6" t="s">
        <v>81</v>
      </c>
      <c r="F176" s="6" t="s">
        <v>417</v>
      </c>
      <c r="G176" s="6">
        <v>390287</v>
      </c>
      <c r="H176" s="65">
        <v>402592</v>
      </c>
      <c r="I176" s="66">
        <v>630</v>
      </c>
      <c r="J176" s="77">
        <v>7.2018672578713909</v>
      </c>
      <c r="K176" s="62">
        <v>2.9740196102890906</v>
      </c>
      <c r="L176" s="63">
        <v>2.9740196102891048</v>
      </c>
      <c r="M176" s="62">
        <v>26.663281155415323</v>
      </c>
      <c r="N176" s="82">
        <v>7.131950538492223</v>
      </c>
      <c r="O176" s="61">
        <v>5.2036670547147859</v>
      </c>
      <c r="P176" s="64">
        <v>2.9740196102891048</v>
      </c>
      <c r="Q176" s="1">
        <v>1.3649180327868842</v>
      </c>
      <c r="R176" s="1">
        <v>0</v>
      </c>
      <c r="S176" s="1" t="str">
        <f>VLOOKUP(F176,'6)Transmission Capacity - App G'!$C$7:$M$23,11,FALSE)</f>
        <v xml:space="preserve"> Offers with ENW, due to be signed 28/08/2024 - now extended to address queries</v>
      </c>
    </row>
    <row r="177" spans="2:19" ht="14.5" x14ac:dyDescent="0.35">
      <c r="B177" s="6" t="s">
        <v>182</v>
      </c>
      <c r="C177" s="6" t="s">
        <v>476</v>
      </c>
      <c r="D177" s="6" t="s">
        <v>386</v>
      </c>
      <c r="E177" s="6" t="s">
        <v>386</v>
      </c>
      <c r="F177" s="6" t="s">
        <v>491</v>
      </c>
      <c r="G177" s="6">
        <v>352311</v>
      </c>
      <c r="H177" s="65">
        <v>429141</v>
      </c>
      <c r="I177" s="66">
        <v>400</v>
      </c>
      <c r="J177" s="77">
        <v>7.6210235533030604</v>
      </c>
      <c r="K177" s="62">
        <v>6.7550882466665705</v>
      </c>
      <c r="L177" s="63">
        <v>10.892088246666571</v>
      </c>
      <c r="M177" s="62">
        <v>11.217948717948717</v>
      </c>
      <c r="N177" s="82">
        <v>1.9574944071588367</v>
      </c>
      <c r="O177" s="61">
        <v>1.4344262295081966</v>
      </c>
      <c r="P177" s="64">
        <v>10.892088246666571</v>
      </c>
      <c r="Q177" s="1">
        <v>1.4344262295081966</v>
      </c>
      <c r="R177" s="1">
        <v>11.217948717948717</v>
      </c>
      <c r="S177" s="1" t="str">
        <f>VLOOKUP(F177,'6)Transmission Capacity - App G'!$C$7:$M$23,11,FALSE)</f>
        <v xml:space="preserve">  Offer signed  23/01/2025. Another offer  with ENW,  due to be signed   16/04/2025. Another parrallel submission made,offer due 08/04/2025.Another submission made, awaiting Clock start date</v>
      </c>
    </row>
    <row r="178" spans="2:19" ht="14.5" x14ac:dyDescent="0.35">
      <c r="B178" s="6" t="s">
        <v>183</v>
      </c>
      <c r="C178" s="6" t="s">
        <v>476</v>
      </c>
      <c r="D178" s="6" t="s">
        <v>400</v>
      </c>
      <c r="E178" s="6" t="s">
        <v>400</v>
      </c>
      <c r="F178" s="6" t="s">
        <v>421</v>
      </c>
      <c r="G178" s="6">
        <v>378620</v>
      </c>
      <c r="H178" s="65">
        <v>416362</v>
      </c>
      <c r="I178" s="66">
        <v>630</v>
      </c>
      <c r="J178" s="77">
        <v>12.00311209645232</v>
      </c>
      <c r="K178" s="62">
        <v>3.3370023406194118</v>
      </c>
      <c r="L178" s="63">
        <v>6.8370023406194118</v>
      </c>
      <c r="M178" s="62">
        <v>11.217948717948717</v>
      </c>
      <c r="N178" s="82">
        <v>1.9574944071588367</v>
      </c>
      <c r="O178" s="61">
        <v>1.4344262295081966</v>
      </c>
      <c r="P178" s="64">
        <v>6.8370023406194118</v>
      </c>
      <c r="Q178" s="1">
        <v>1.4344262295081966</v>
      </c>
      <c r="R178" s="1">
        <v>6.5258023406194106</v>
      </c>
      <c r="S178" s="1" t="str">
        <f>VLOOKUP(F178,'6)Transmission Capacity - App G'!$C$7:$M$23,11,FALSE)</f>
        <v>Offer signed 24/12/2024</v>
      </c>
    </row>
    <row r="179" spans="2:19" ht="14.5" x14ac:dyDescent="0.35">
      <c r="B179" s="6" t="s">
        <v>184</v>
      </c>
      <c r="C179" s="6" t="s">
        <v>475</v>
      </c>
      <c r="D179" s="6" t="s">
        <v>387</v>
      </c>
      <c r="E179" s="6" t="s">
        <v>387</v>
      </c>
      <c r="F179" s="6" t="s">
        <v>418</v>
      </c>
      <c r="G179" s="6">
        <v>394658</v>
      </c>
      <c r="H179" s="65">
        <v>400360</v>
      </c>
      <c r="I179" s="66">
        <v>630</v>
      </c>
      <c r="J179" s="77">
        <v>7.2018672578713909</v>
      </c>
      <c r="K179" s="62">
        <v>5.5231609248324744</v>
      </c>
      <c r="L179" s="63">
        <v>9.0231609248324744</v>
      </c>
      <c r="M179" s="62">
        <v>7</v>
      </c>
      <c r="N179" s="82">
        <v>1.9574944071588367</v>
      </c>
      <c r="O179" s="61">
        <v>1.4344262295081966</v>
      </c>
      <c r="P179" s="64">
        <v>7</v>
      </c>
      <c r="Q179" s="1">
        <v>1.4344262295081966</v>
      </c>
      <c r="R179" s="1">
        <v>7</v>
      </c>
      <c r="S179" s="1" t="str">
        <f>VLOOKUP(F179,'6)Transmission Capacity - App G'!$C$7:$M$23,11,FALSE)</f>
        <v>Offer  signed 27/08/2024</v>
      </c>
    </row>
    <row r="180" spans="2:19" ht="14.5" x14ac:dyDescent="0.35">
      <c r="B180" s="6" t="s">
        <v>185</v>
      </c>
      <c r="C180" s="6" t="s">
        <v>476</v>
      </c>
      <c r="D180" s="6" t="s">
        <v>381</v>
      </c>
      <c r="E180" s="58" t="s">
        <v>444</v>
      </c>
      <c r="F180" s="6" t="s">
        <v>492</v>
      </c>
      <c r="G180" s="6">
        <v>345810</v>
      </c>
      <c r="H180" s="65">
        <v>538827</v>
      </c>
      <c r="I180" s="66">
        <v>630</v>
      </c>
      <c r="J180" s="77">
        <v>12.00311209645232</v>
      </c>
      <c r="K180" s="62">
        <v>0</v>
      </c>
      <c r="L180" s="63">
        <v>0</v>
      </c>
      <c r="M180" s="62">
        <v>14.597357857308214</v>
      </c>
      <c r="N180" s="82">
        <v>14.597357857308214</v>
      </c>
      <c r="O180" s="61">
        <v>12.34426229508197</v>
      </c>
      <c r="P180" s="64">
        <v>0</v>
      </c>
      <c r="Q180" s="1">
        <v>17.250339476236665</v>
      </c>
      <c r="R180" s="1">
        <v>13.373584247290175</v>
      </c>
      <c r="S180" s="1" t="str">
        <f>VLOOKUP(F180,'6)Transmission Capacity - App G'!$C$7:$M$23,11,FALSE)</f>
        <v>Offer with ENW, due to be signed 16/04/2025. Another PP submitted , awaiting Clock Start date.</v>
      </c>
    </row>
    <row r="181" spans="2:19" ht="14.5" x14ac:dyDescent="0.35">
      <c r="B181" s="6" t="s">
        <v>186</v>
      </c>
      <c r="C181" s="6" t="s">
        <v>475</v>
      </c>
      <c r="D181" s="6" t="s">
        <v>186</v>
      </c>
      <c r="E181" s="6" t="s">
        <v>186</v>
      </c>
      <c r="F181" s="6" t="s">
        <v>418</v>
      </c>
      <c r="G181" s="6">
        <v>395215</v>
      </c>
      <c r="H181" s="65">
        <v>395126</v>
      </c>
      <c r="I181" s="66">
        <v>630</v>
      </c>
      <c r="J181" s="77">
        <v>7.2018672578713909</v>
      </c>
      <c r="K181" s="62">
        <v>6.5327274133851887</v>
      </c>
      <c r="L181" s="63">
        <v>11.169727413385189</v>
      </c>
      <c r="M181" s="62">
        <v>30.797435897435815</v>
      </c>
      <c r="N181" s="82">
        <v>5.3740492170022227</v>
      </c>
      <c r="O181" s="61">
        <v>3.9380327868852354</v>
      </c>
      <c r="P181" s="64">
        <v>11.169727413385189</v>
      </c>
      <c r="Q181" s="1">
        <v>5.4750819672131099</v>
      </c>
      <c r="R181" s="1">
        <v>11.443327413385187</v>
      </c>
      <c r="S181" s="1" t="str">
        <f>VLOOKUP(F181,'6)Transmission Capacity - App G'!$C$7:$M$23,11,FALSE)</f>
        <v>Offer  signed 27/08/2024</v>
      </c>
    </row>
    <row r="182" spans="2:19" ht="14.5" x14ac:dyDescent="0.35">
      <c r="B182" s="6" t="s">
        <v>187</v>
      </c>
      <c r="C182" s="6" t="s">
        <v>475</v>
      </c>
      <c r="D182" s="6" t="s">
        <v>405</v>
      </c>
      <c r="E182" s="6" t="s">
        <v>405</v>
      </c>
      <c r="F182" s="6" t="s">
        <v>258</v>
      </c>
      <c r="G182" s="6">
        <v>375688</v>
      </c>
      <c r="H182" s="65">
        <v>428877</v>
      </c>
      <c r="I182" s="66">
        <v>800</v>
      </c>
      <c r="J182" s="77">
        <v>9.1452282639636699</v>
      </c>
      <c r="K182" s="62">
        <v>4.8125449606151136</v>
      </c>
      <c r="L182" s="63">
        <v>17.112544960615114</v>
      </c>
      <c r="M182" s="62">
        <v>29.361217382894463</v>
      </c>
      <c r="N182" s="82">
        <v>13.55995213402473</v>
      </c>
      <c r="O182" s="61">
        <v>9.8937136204889402</v>
      </c>
      <c r="P182" s="64">
        <v>17.112544960615114</v>
      </c>
      <c r="Q182" s="1">
        <v>7.0436065573770463</v>
      </c>
      <c r="R182" s="1">
        <v>17.612544960615114</v>
      </c>
      <c r="S182" s="1" t="str">
        <f>VLOOKUP(F182,'6)Transmission Capacity - App G'!$C$7:$M$23,11,FALSE)</f>
        <v>PP submitted, awaiting Clock Start date</v>
      </c>
    </row>
    <row r="183" spans="2:19" ht="14.5" x14ac:dyDescent="0.35">
      <c r="B183" s="6" t="s">
        <v>188</v>
      </c>
      <c r="C183" s="6" t="s">
        <v>475</v>
      </c>
      <c r="D183" s="6" t="s">
        <v>218</v>
      </c>
      <c r="E183" s="6" t="s">
        <v>218</v>
      </c>
      <c r="F183" s="6" t="s">
        <v>415</v>
      </c>
      <c r="G183" s="6">
        <v>369485</v>
      </c>
      <c r="H183" s="65">
        <v>421865</v>
      </c>
      <c r="I183" s="66">
        <v>400</v>
      </c>
      <c r="J183" s="77">
        <v>4.572614131981835</v>
      </c>
      <c r="K183" s="62">
        <v>0</v>
      </c>
      <c r="L183" s="63">
        <v>15.925202076494376</v>
      </c>
      <c r="M183" s="62">
        <v>21.100000000000108</v>
      </c>
      <c r="N183" s="82">
        <v>3.6818791946308913</v>
      </c>
      <c r="O183" s="61">
        <v>2.6980327868852596</v>
      </c>
      <c r="P183" s="64">
        <v>15.925202076494376</v>
      </c>
      <c r="Q183" s="1">
        <v>0</v>
      </c>
      <c r="R183" s="1">
        <v>0</v>
      </c>
      <c r="S183" s="1" t="str">
        <f>VLOOKUP(F183,'6)Transmission Capacity - App G'!$C$7:$M$23,11,FALSE)</f>
        <v>Offer   signed  26/09/2024.PP submitted, offer due 13/02/2025.Another PP submitted,offer due 06/05/25</v>
      </c>
    </row>
    <row r="184" spans="2:19" ht="14.5" x14ac:dyDescent="0.35">
      <c r="B184" s="6" t="s">
        <v>189</v>
      </c>
      <c r="C184" s="6" t="s">
        <v>476</v>
      </c>
      <c r="D184" s="6" t="s">
        <v>382</v>
      </c>
      <c r="E184" s="6" t="s">
        <v>382</v>
      </c>
      <c r="F184" s="6" t="s">
        <v>492</v>
      </c>
      <c r="G184" s="6">
        <v>368913</v>
      </c>
      <c r="H184" s="65">
        <v>472337</v>
      </c>
      <c r="I184" s="66">
        <v>630</v>
      </c>
      <c r="J184" s="77">
        <v>12.00311209645232</v>
      </c>
      <c r="K184" s="62">
        <v>0</v>
      </c>
      <c r="L184" s="63">
        <v>9.0341439910674115</v>
      </c>
      <c r="M184" s="62">
        <v>12.698080002791434</v>
      </c>
      <c r="N184" s="82">
        <v>12.698080002791434</v>
      </c>
      <c r="O184" s="61">
        <v>12.698080002791434</v>
      </c>
      <c r="P184" s="64">
        <v>9.0341439910674115</v>
      </c>
      <c r="Q184" s="1">
        <v>0</v>
      </c>
      <c r="R184" s="1">
        <v>0</v>
      </c>
      <c r="S184" s="1" t="str">
        <f>VLOOKUP(F184,'6)Transmission Capacity - App G'!$C$7:$M$23,11,FALSE)</f>
        <v>Offer with ENW, due to be signed 16/04/2025. Another PP submitted , awaiting Clock Start date.</v>
      </c>
    </row>
    <row r="185" spans="2:19" ht="14.5" x14ac:dyDescent="0.35">
      <c r="B185" s="6" t="s">
        <v>190</v>
      </c>
      <c r="C185" s="6" t="s">
        <v>475</v>
      </c>
      <c r="D185" s="6" t="s">
        <v>413</v>
      </c>
      <c r="E185" s="6" t="s">
        <v>413</v>
      </c>
      <c r="F185" s="6" t="s">
        <v>420</v>
      </c>
      <c r="G185" s="6">
        <v>371680</v>
      </c>
      <c r="H185" s="65">
        <v>393360</v>
      </c>
      <c r="I185" s="66">
        <v>1250</v>
      </c>
      <c r="J185" s="77">
        <v>14.289419162443236</v>
      </c>
      <c r="K185" s="62">
        <v>3.1220929224732146</v>
      </c>
      <c r="L185" s="63">
        <v>7.2620929224732151</v>
      </c>
      <c r="M185" s="62">
        <v>11.217948717948717</v>
      </c>
      <c r="N185" s="82">
        <v>1.9574944071588367</v>
      </c>
      <c r="O185" s="61">
        <v>1.4344262295081966</v>
      </c>
      <c r="P185" s="64">
        <v>7.2620929224732151</v>
      </c>
      <c r="Q185" s="1">
        <v>1.4344262295081966</v>
      </c>
      <c r="R185" s="1">
        <v>4.4052929224732154</v>
      </c>
      <c r="S185" s="1" t="str">
        <f>VLOOKUP(F185,'6)Transmission Capacity - App G'!$C$7:$M$23,11,FALSE)</f>
        <v>PP submitted, awaiting Clock Start date</v>
      </c>
    </row>
    <row r="186" spans="2:19" ht="14.5" x14ac:dyDescent="0.35">
      <c r="B186" s="6" t="s">
        <v>191</v>
      </c>
      <c r="C186" s="6" t="s">
        <v>476</v>
      </c>
      <c r="D186" s="6" t="s">
        <v>402</v>
      </c>
      <c r="E186" s="6" t="s">
        <v>402</v>
      </c>
      <c r="F186" s="6" t="s">
        <v>490</v>
      </c>
      <c r="G186" s="6">
        <v>340034</v>
      </c>
      <c r="H186" s="65">
        <v>555418</v>
      </c>
      <c r="I186" s="66">
        <v>630</v>
      </c>
      <c r="J186" s="77">
        <v>12.00311209645232</v>
      </c>
      <c r="K186" s="62">
        <v>7.3916077069690775</v>
      </c>
      <c r="L186" s="63">
        <v>11.528607706969078</v>
      </c>
      <c r="M186" s="62">
        <v>7</v>
      </c>
      <c r="N186" s="82">
        <v>1.9574944071588367</v>
      </c>
      <c r="O186" s="61">
        <v>1.4344262295081966</v>
      </c>
      <c r="P186" s="64">
        <v>7</v>
      </c>
      <c r="Q186" s="1">
        <v>1.4344262295081966</v>
      </c>
      <c r="R186" s="1">
        <v>7</v>
      </c>
      <c r="S186" s="1" t="str">
        <f>VLOOKUP(F186,'6)Transmission Capacity - App G'!$C$7:$M$23,11,FALSE)</f>
        <v>Offer  signed  20/11/2024.Another parrallel submission made, offer due 15/02/2025. Another parrallel submission made, awaiting Clock start date</v>
      </c>
    </row>
    <row r="187" spans="2:19" ht="14.5" x14ac:dyDescent="0.35">
      <c r="B187" s="6" t="s">
        <v>192</v>
      </c>
      <c r="C187" s="6" t="s">
        <v>475</v>
      </c>
      <c r="D187" s="6" t="s">
        <v>405</v>
      </c>
      <c r="E187" s="6" t="s">
        <v>405</v>
      </c>
      <c r="F187" s="6" t="s">
        <v>258</v>
      </c>
      <c r="G187" s="6">
        <v>373863</v>
      </c>
      <c r="H187" s="65">
        <v>427594</v>
      </c>
      <c r="I187" s="66">
        <v>630</v>
      </c>
      <c r="J187" s="77">
        <v>7.2018672578713909</v>
      </c>
      <c r="K187" s="62">
        <v>13.301348624744893</v>
      </c>
      <c r="L187" s="63">
        <v>17.438348624744894</v>
      </c>
      <c r="M187" s="62">
        <v>29.813235412576532</v>
      </c>
      <c r="N187" s="82">
        <v>13.334662943757481</v>
      </c>
      <c r="O187" s="61">
        <v>9.7293364377182794</v>
      </c>
      <c r="P187" s="64">
        <v>17.438348624744894</v>
      </c>
      <c r="Q187" s="1">
        <v>7.0436065573770463</v>
      </c>
      <c r="R187" s="1">
        <v>16.520548624744894</v>
      </c>
      <c r="S187" s="1" t="str">
        <f>VLOOKUP(F187,'6)Transmission Capacity - App G'!$C$7:$M$23,11,FALSE)</f>
        <v>PP submitted, awaiting Clock Start date</v>
      </c>
    </row>
    <row r="188" spans="2:19" ht="14.5" x14ac:dyDescent="0.35">
      <c r="B188" s="6" t="s">
        <v>193</v>
      </c>
      <c r="C188" s="6" t="s">
        <v>476</v>
      </c>
      <c r="D188" s="6" t="s">
        <v>382</v>
      </c>
      <c r="E188" s="6" t="s">
        <v>382</v>
      </c>
      <c r="F188" s="6" t="s">
        <v>492</v>
      </c>
      <c r="G188" s="6">
        <v>351915</v>
      </c>
      <c r="H188" s="65">
        <v>491858</v>
      </c>
      <c r="I188" s="66">
        <v>400</v>
      </c>
      <c r="J188" s="77">
        <v>7.6210235533030604</v>
      </c>
      <c r="K188" s="62">
        <v>0</v>
      </c>
      <c r="L188" s="63">
        <v>6.2811301335305849</v>
      </c>
      <c r="M188" s="62">
        <v>28.021764844884384</v>
      </c>
      <c r="N188" s="82">
        <v>9.3317139001349521</v>
      </c>
      <c r="O188" s="61">
        <v>6.7068865179437438</v>
      </c>
      <c r="P188" s="64">
        <v>6.2811301335305849</v>
      </c>
      <c r="Q188" s="1">
        <v>0</v>
      </c>
      <c r="R188" s="1">
        <v>0</v>
      </c>
      <c r="S188" s="1" t="str">
        <f>VLOOKUP(F188,'6)Transmission Capacity - App G'!$C$7:$M$23,11,FALSE)</f>
        <v>Offer with ENW, due to be signed 16/04/2025. Another PP submitted , awaiting Clock Start date.</v>
      </c>
    </row>
    <row r="189" spans="2:19" ht="14.5" x14ac:dyDescent="0.35">
      <c r="B189" s="6" t="s">
        <v>194</v>
      </c>
      <c r="C189" s="6" t="s">
        <v>476</v>
      </c>
      <c r="D189" s="6" t="s">
        <v>384</v>
      </c>
      <c r="E189" s="58" t="s">
        <v>321</v>
      </c>
      <c r="F189" s="6" t="s">
        <v>490</v>
      </c>
      <c r="G189" s="6">
        <v>327022</v>
      </c>
      <c r="H189" s="65">
        <v>523784</v>
      </c>
      <c r="I189" s="66">
        <v>400</v>
      </c>
      <c r="J189" s="77">
        <v>7.6210235533030604</v>
      </c>
      <c r="K189" s="62">
        <v>2.3127217575627661</v>
      </c>
      <c r="L189" s="63">
        <v>4.8127217575627661</v>
      </c>
      <c r="M189" s="62">
        <v>7</v>
      </c>
      <c r="N189" s="82">
        <v>1.9574944071588367</v>
      </c>
      <c r="O189" s="61">
        <v>1.4344262295081966</v>
      </c>
      <c r="P189" s="64">
        <v>4.8127217575627661</v>
      </c>
      <c r="Q189" s="1">
        <v>0</v>
      </c>
      <c r="R189" s="1">
        <v>0</v>
      </c>
      <c r="S189" s="1" t="str">
        <f>VLOOKUP(F189,'6)Transmission Capacity - App G'!$C$7:$M$23,11,FALSE)</f>
        <v>Offer  signed  20/11/2024.Another parrallel submission made, offer due 15/02/2025. Another parrallel submission made, awaiting Clock start date</v>
      </c>
    </row>
    <row r="190" spans="2:19" ht="14.5" x14ac:dyDescent="0.35">
      <c r="B190" s="6" t="s">
        <v>195</v>
      </c>
      <c r="C190" s="6" t="s">
        <v>476</v>
      </c>
      <c r="D190" s="6" t="s">
        <v>408</v>
      </c>
      <c r="E190" s="6" t="s">
        <v>408</v>
      </c>
      <c r="F190" s="6" t="s">
        <v>415</v>
      </c>
      <c r="G190" s="6">
        <v>391636</v>
      </c>
      <c r="H190" s="65">
        <v>411724</v>
      </c>
      <c r="I190" s="66">
        <v>630</v>
      </c>
      <c r="J190" s="77">
        <v>12.00311209645232</v>
      </c>
      <c r="K190" s="62">
        <v>12.534724183730617</v>
      </c>
      <c r="L190" s="63">
        <v>12.534724183730617</v>
      </c>
      <c r="M190" s="62">
        <v>45.813688490500162</v>
      </c>
      <c r="N190" s="82">
        <v>8.4269905533063412</v>
      </c>
      <c r="O190" s="61">
        <v>6.0566440349175554</v>
      </c>
      <c r="P190" s="64">
        <v>12.534724183730617</v>
      </c>
      <c r="Q190" s="1">
        <v>1.6008729388942784</v>
      </c>
      <c r="R190" s="1">
        <v>0</v>
      </c>
      <c r="S190" s="1" t="str">
        <f>VLOOKUP(F190,'6)Transmission Capacity - App G'!$C$7:$M$23,11,FALSE)</f>
        <v>Offer   signed  26/09/2024.PP submitted, offer due 13/02/2025.Another PP submitted,offer due 06/05/25</v>
      </c>
    </row>
    <row r="191" spans="2:19" ht="14.5" x14ac:dyDescent="0.35">
      <c r="B191" s="6" t="s">
        <v>196</v>
      </c>
      <c r="C191" s="6" t="s">
        <v>476</v>
      </c>
      <c r="D191" s="6" t="s">
        <v>389</v>
      </c>
      <c r="E191" s="6" t="s">
        <v>389</v>
      </c>
      <c r="F191" s="6" t="s">
        <v>490</v>
      </c>
      <c r="G191" s="6">
        <v>350800</v>
      </c>
      <c r="H191" s="65">
        <v>575111</v>
      </c>
      <c r="I191" s="66">
        <v>800</v>
      </c>
      <c r="J191" s="77">
        <v>15.242047106606121</v>
      </c>
      <c r="K191" s="62">
        <v>0.81618962635015158</v>
      </c>
      <c r="L191" s="63">
        <v>2.3161896263501518</v>
      </c>
      <c r="M191" s="62">
        <v>3.1953743924713853</v>
      </c>
      <c r="N191" s="82">
        <v>3.1953743924713853</v>
      </c>
      <c r="O191" s="61">
        <v>3.1953743924713853</v>
      </c>
      <c r="P191" s="64">
        <v>2.3161896263501518</v>
      </c>
      <c r="Q191" s="1">
        <v>3.1953743924713853</v>
      </c>
      <c r="R191" s="59">
        <v>2.3111896263501515</v>
      </c>
      <c r="S191" s="1" t="str">
        <f>VLOOKUP(F191,'6)Transmission Capacity - App G'!$C$7:$M$23,11,FALSE)</f>
        <v>Offer  signed  20/11/2024.Another parrallel submission made, offer due 15/02/2025. Another parrallel submission made, awaiting Clock start date</v>
      </c>
    </row>
    <row r="192" spans="2:19" ht="14.5" x14ac:dyDescent="0.35">
      <c r="B192" s="6" t="s">
        <v>197</v>
      </c>
      <c r="C192" s="6" t="s">
        <v>476</v>
      </c>
      <c r="D192" s="6" t="s">
        <v>382</v>
      </c>
      <c r="E192" s="6" t="s">
        <v>382</v>
      </c>
      <c r="F192" s="6" t="s">
        <v>492</v>
      </c>
      <c r="G192" s="6">
        <v>359833</v>
      </c>
      <c r="H192" s="65">
        <v>478813</v>
      </c>
      <c r="I192" s="66">
        <v>400</v>
      </c>
      <c r="J192" s="77">
        <v>7.6210235533030604</v>
      </c>
      <c r="K192" s="62">
        <v>0</v>
      </c>
      <c r="L192" s="63">
        <v>6.1740823326878784</v>
      </c>
      <c r="M192" s="62">
        <v>13.766224271035037</v>
      </c>
      <c r="N192" s="82">
        <v>13.766224271035037</v>
      </c>
      <c r="O192" s="61">
        <v>13.766224271035037</v>
      </c>
      <c r="P192" s="64">
        <v>6.1740823326878784</v>
      </c>
      <c r="Q192" s="1">
        <v>0</v>
      </c>
      <c r="R192" s="1">
        <v>0</v>
      </c>
      <c r="S192" s="1" t="str">
        <f>VLOOKUP(F192,'6)Transmission Capacity - App G'!$C$7:$M$23,11,FALSE)</f>
        <v>Offer with ENW, due to be signed 16/04/2025. Another PP submitted , awaiting Clock Start date.</v>
      </c>
    </row>
    <row r="193" spans="2:19" ht="14.5" x14ac:dyDescent="0.35">
      <c r="B193" s="6" t="s">
        <v>198</v>
      </c>
      <c r="C193" s="6" t="s">
        <v>476</v>
      </c>
      <c r="D193" s="6" t="s">
        <v>339</v>
      </c>
      <c r="E193" s="6" t="s">
        <v>339</v>
      </c>
      <c r="F193" s="6" t="s">
        <v>490</v>
      </c>
      <c r="G193" s="6">
        <v>326099</v>
      </c>
      <c r="H193" s="65">
        <v>483011</v>
      </c>
      <c r="I193" s="66">
        <v>1250</v>
      </c>
      <c r="J193" s="77">
        <v>23.815698604072061</v>
      </c>
      <c r="K193" s="62">
        <v>2.2241056499135645</v>
      </c>
      <c r="L193" s="63">
        <v>5.7241056499135645</v>
      </c>
      <c r="M193" s="62">
        <v>3.4565553406912937</v>
      </c>
      <c r="N193" s="82">
        <v>3.4565553406912937</v>
      </c>
      <c r="O193" s="61">
        <v>3.4565553406912937</v>
      </c>
      <c r="P193" s="64">
        <v>3.4565553406912937</v>
      </c>
      <c r="Q193" s="1">
        <v>2.8986606038491889</v>
      </c>
      <c r="R193" s="1">
        <v>2.8986606038491889</v>
      </c>
      <c r="S193" s="1" t="str">
        <f>VLOOKUP(F193,'6)Transmission Capacity - App G'!$C$7:$M$23,11,FALSE)</f>
        <v>Offer  signed  20/11/2024.Another parrallel submission made, offer due 15/02/2025. Another parrallel submission made, awaiting Clock start date</v>
      </c>
    </row>
    <row r="194" spans="2:19" ht="14.5" x14ac:dyDescent="0.35">
      <c r="B194" s="6" t="s">
        <v>199</v>
      </c>
      <c r="C194" s="6" t="s">
        <v>476</v>
      </c>
      <c r="D194" s="6" t="s">
        <v>381</v>
      </c>
      <c r="E194" s="58" t="s">
        <v>444</v>
      </c>
      <c r="F194" s="6" t="s">
        <v>492</v>
      </c>
      <c r="G194" s="6">
        <v>376579</v>
      </c>
      <c r="H194" s="65">
        <v>509136</v>
      </c>
      <c r="I194" s="66">
        <v>800</v>
      </c>
      <c r="J194" s="77">
        <v>15.242047106606121</v>
      </c>
      <c r="K194" s="62">
        <v>0</v>
      </c>
      <c r="L194" s="63">
        <v>0</v>
      </c>
      <c r="M194" s="62">
        <v>14.597357857308214</v>
      </c>
      <c r="N194" s="82">
        <v>14.597357857308214</v>
      </c>
      <c r="O194" s="61">
        <v>12.34426229508197</v>
      </c>
      <c r="P194" s="64">
        <v>0</v>
      </c>
      <c r="Q194" s="1">
        <v>19.590391996870938</v>
      </c>
      <c r="R194" s="1">
        <v>10.278304409543644</v>
      </c>
      <c r="S194" s="1" t="str">
        <f>VLOOKUP(F194,'6)Transmission Capacity - App G'!$C$7:$M$23,11,FALSE)</f>
        <v>Offer with ENW, due to be signed 16/04/2025. Another PP submitted , awaiting Clock Start date.</v>
      </c>
    </row>
    <row r="195" spans="2:19" ht="14.5" x14ac:dyDescent="0.35">
      <c r="B195" s="6" t="s">
        <v>200</v>
      </c>
      <c r="C195" s="6" t="s">
        <v>476</v>
      </c>
      <c r="D195" s="6" t="s">
        <v>381</v>
      </c>
      <c r="E195" s="58" t="s">
        <v>444</v>
      </c>
      <c r="F195" s="6" t="s">
        <v>492</v>
      </c>
      <c r="G195" s="6">
        <v>364439</v>
      </c>
      <c r="H195" s="65">
        <v>526672</v>
      </c>
      <c r="I195" s="66">
        <v>630</v>
      </c>
      <c r="J195" s="77">
        <v>12.00311209645232</v>
      </c>
      <c r="K195" s="62">
        <v>0</v>
      </c>
      <c r="L195" s="63">
        <v>0</v>
      </c>
      <c r="M195" s="62">
        <v>14.597357857308214</v>
      </c>
      <c r="N195" s="82">
        <v>14.597357857308214</v>
      </c>
      <c r="O195" s="61">
        <v>12.34426229508197</v>
      </c>
      <c r="P195" s="64">
        <v>0</v>
      </c>
      <c r="Q195" s="1">
        <v>18.654316197866148</v>
      </c>
      <c r="R195" s="1">
        <v>13.25447174876439</v>
      </c>
      <c r="S195" s="1" t="str">
        <f>VLOOKUP(F195,'6)Transmission Capacity - App G'!$C$7:$M$23,11,FALSE)</f>
        <v>Offer with ENW, due to be signed 16/04/2025. Another PP submitted , awaiting Clock Start date.</v>
      </c>
    </row>
    <row r="196" spans="2:19" ht="14.5" x14ac:dyDescent="0.35">
      <c r="B196" s="6" t="s">
        <v>201</v>
      </c>
      <c r="C196" s="6" t="s">
        <v>476</v>
      </c>
      <c r="D196" s="6" t="s">
        <v>390</v>
      </c>
      <c r="E196" s="6" t="s">
        <v>390</v>
      </c>
      <c r="F196" s="6" t="s">
        <v>421</v>
      </c>
      <c r="G196" s="6">
        <v>365510</v>
      </c>
      <c r="H196" s="65">
        <v>401069</v>
      </c>
      <c r="I196" s="66">
        <v>400</v>
      </c>
      <c r="J196" s="77">
        <v>7.6210235533030604</v>
      </c>
      <c r="K196" s="62">
        <v>3.5566511416582856</v>
      </c>
      <c r="L196" s="63">
        <v>5.906651141658287</v>
      </c>
      <c r="M196" s="62">
        <v>19.958872570329451</v>
      </c>
      <c r="N196" s="82">
        <v>11.372739541160593</v>
      </c>
      <c r="O196" s="61">
        <v>8.173811833171678</v>
      </c>
      <c r="P196" s="64">
        <v>5.906651141658287</v>
      </c>
      <c r="Q196" s="1">
        <v>8.0695441319107672</v>
      </c>
      <c r="R196" s="1">
        <v>0</v>
      </c>
      <c r="S196" s="1" t="str">
        <f>VLOOKUP(F196,'6)Transmission Capacity - App G'!$C$7:$M$23,11,FALSE)</f>
        <v>Offer signed 24/12/2024</v>
      </c>
    </row>
    <row r="197" spans="2:19" ht="14.5" x14ac:dyDescent="0.35">
      <c r="B197" s="6" t="s">
        <v>202</v>
      </c>
      <c r="C197" s="6" t="s">
        <v>475</v>
      </c>
      <c r="D197" s="6" t="s">
        <v>414</v>
      </c>
      <c r="E197" s="6" t="s">
        <v>414</v>
      </c>
      <c r="F197" s="6" t="s">
        <v>493</v>
      </c>
      <c r="G197" s="6">
        <v>354934</v>
      </c>
      <c r="H197" s="65">
        <v>405497</v>
      </c>
      <c r="I197" s="66">
        <v>400</v>
      </c>
      <c r="J197" s="77">
        <v>4.572614131981835</v>
      </c>
      <c r="K197" s="62">
        <v>0</v>
      </c>
      <c r="L197" s="63">
        <v>10.878117399036633</v>
      </c>
      <c r="M197" s="62">
        <v>31.951509314560962</v>
      </c>
      <c r="N197" s="82">
        <v>12.550378938970884</v>
      </c>
      <c r="O197" s="61">
        <v>9.1571012805587912</v>
      </c>
      <c r="P197" s="64">
        <v>10.878117399036633</v>
      </c>
      <c r="Q197" s="1">
        <v>9.0796719844174554</v>
      </c>
      <c r="R197" s="1">
        <v>10.88371739903663</v>
      </c>
      <c r="S197" s="1" t="str">
        <f>VLOOKUP(F197,'6)Transmission Capacity - App G'!$C$7:$M$23,11,FALSE)</f>
        <v>Offer   signed  27/08/2024</v>
      </c>
    </row>
    <row r="198" spans="2:19" ht="14.5" x14ac:dyDescent="0.35">
      <c r="B198" s="6" t="s">
        <v>203</v>
      </c>
      <c r="C198" s="6" t="s">
        <v>475</v>
      </c>
      <c r="D198" s="6" t="s">
        <v>398</v>
      </c>
      <c r="E198" s="6" t="s">
        <v>398</v>
      </c>
      <c r="F198" s="6" t="s">
        <v>416</v>
      </c>
      <c r="G198" s="6">
        <v>383136</v>
      </c>
      <c r="H198" s="65">
        <v>397725</v>
      </c>
      <c r="I198" s="66">
        <v>800</v>
      </c>
      <c r="J198" s="77">
        <v>9.1452282639636699</v>
      </c>
      <c r="K198" s="62">
        <v>0</v>
      </c>
      <c r="L198" s="63">
        <v>4.2109676183468601</v>
      </c>
      <c r="M198" s="62">
        <v>31.367046675718413</v>
      </c>
      <c r="N198" s="82">
        <v>6.9245313123254908</v>
      </c>
      <c r="O198" s="61">
        <v>5.0523282887078018</v>
      </c>
      <c r="P198" s="64">
        <v>4.2109676183468601</v>
      </c>
      <c r="Q198" s="1">
        <v>4.9077216115851829</v>
      </c>
      <c r="R198" s="1">
        <v>0</v>
      </c>
      <c r="S198" s="1" t="str">
        <f>VLOOKUP(F198,'6)Transmission Capacity - App G'!$C$7:$M$23,11,FALSE)</f>
        <v>Offer with ENW, due  to be signed 11/03/2025</v>
      </c>
    </row>
    <row r="199" spans="2:19" ht="14.5" x14ac:dyDescent="0.35">
      <c r="B199" s="6" t="s">
        <v>204</v>
      </c>
      <c r="C199" s="6" t="s">
        <v>475</v>
      </c>
      <c r="D199" s="6" t="s">
        <v>414</v>
      </c>
      <c r="E199" s="6" t="s">
        <v>414</v>
      </c>
      <c r="F199" s="6" t="s">
        <v>493</v>
      </c>
      <c r="G199" s="6">
        <v>355516</v>
      </c>
      <c r="H199" s="65">
        <v>404030</v>
      </c>
      <c r="I199" s="66">
        <v>630</v>
      </c>
      <c r="J199" s="77">
        <v>7.2018672578713909</v>
      </c>
      <c r="K199" s="62">
        <v>0</v>
      </c>
      <c r="L199" s="63">
        <v>14.355056113371308</v>
      </c>
      <c r="M199" s="62">
        <v>24.477980942966578</v>
      </c>
      <c r="N199" s="82">
        <v>9.5299561228560012</v>
      </c>
      <c r="O199" s="61">
        <v>6.9533178114086143</v>
      </c>
      <c r="P199" s="64">
        <v>14.355056113371308</v>
      </c>
      <c r="Q199" s="1">
        <v>7.0794776099859584</v>
      </c>
      <c r="R199" s="1">
        <v>15.605056113371308</v>
      </c>
      <c r="S199" s="1" t="str">
        <f>VLOOKUP(F199,'6)Transmission Capacity - App G'!$C$7:$M$23,11,FALSE)</f>
        <v>Offer   signed  27/08/2024</v>
      </c>
    </row>
    <row r="200" spans="2:19" ht="14.5" x14ac:dyDescent="0.35">
      <c r="B200" s="6" t="s">
        <v>205</v>
      </c>
      <c r="C200" s="6" t="s">
        <v>476</v>
      </c>
      <c r="D200" s="6" t="s">
        <v>205</v>
      </c>
      <c r="E200" s="6" t="s">
        <v>205</v>
      </c>
      <c r="F200" s="6" t="s">
        <v>422</v>
      </c>
      <c r="G200" s="6">
        <v>348644</v>
      </c>
      <c r="H200" s="65">
        <v>463628</v>
      </c>
      <c r="I200" s="66">
        <v>630</v>
      </c>
      <c r="J200" s="77">
        <v>12.00311209645232</v>
      </c>
      <c r="K200" s="62">
        <v>1.2416075342512727</v>
      </c>
      <c r="L200" s="63">
        <v>1.2416075342512727</v>
      </c>
      <c r="M200" s="62">
        <v>11.217948717948717</v>
      </c>
      <c r="N200" s="82">
        <v>1.9574944071588367</v>
      </c>
      <c r="O200" s="61">
        <v>1.4344262295081966</v>
      </c>
      <c r="P200" s="64">
        <v>1.2416075342512727</v>
      </c>
      <c r="Q200" s="1">
        <v>1.5150819672131133</v>
      </c>
      <c r="R200" s="1">
        <v>5.0572075342512903</v>
      </c>
      <c r="S200" s="1" t="str">
        <f>VLOOKUP(F200,'6)Transmission Capacity - App G'!$C$7:$M$23,11,FALSE)</f>
        <v>Offer with ENW, due to be signed 06/09/2024- now extended to address move to Middleton .Offer with ENW, due to be signed 14/01/2025. Another submission made, awaiting Clock start date.</v>
      </c>
    </row>
    <row r="201" spans="2:19" ht="14.5" x14ac:dyDescent="0.35">
      <c r="B201" s="6" t="s">
        <v>206</v>
      </c>
      <c r="C201" s="6" t="s">
        <v>476</v>
      </c>
      <c r="D201" s="6" t="s">
        <v>81</v>
      </c>
      <c r="E201" s="6" t="s">
        <v>81</v>
      </c>
      <c r="F201" s="6" t="s">
        <v>417</v>
      </c>
      <c r="G201" s="6">
        <v>386421</v>
      </c>
      <c r="H201" s="65">
        <v>406330</v>
      </c>
      <c r="I201" s="66">
        <v>400</v>
      </c>
      <c r="J201" s="77">
        <v>7.6210235533030604</v>
      </c>
      <c r="K201" s="62">
        <v>2.7657926176288115</v>
      </c>
      <c r="L201" s="63">
        <v>2.9740196102891048</v>
      </c>
      <c r="M201" s="62">
        <v>33.179813803663997</v>
      </c>
      <c r="N201" s="82">
        <v>8.9029082774049328</v>
      </c>
      <c r="O201" s="61">
        <v>6.5239344262295162</v>
      </c>
      <c r="P201" s="64">
        <v>2.9740196102891048</v>
      </c>
      <c r="Q201" s="1">
        <v>1.3649180327868842</v>
      </c>
      <c r="R201" s="1">
        <v>0</v>
      </c>
      <c r="S201" s="1" t="str">
        <f>VLOOKUP(F201,'6)Transmission Capacity - App G'!$C$7:$M$23,11,FALSE)</f>
        <v xml:space="preserve"> Offers with ENW, due to be signed 28/08/2024 - now extended to address queries</v>
      </c>
    </row>
    <row r="202" spans="2:19" ht="14.5" x14ac:dyDescent="0.35">
      <c r="B202" s="6" t="s">
        <v>207</v>
      </c>
      <c r="C202" s="6" t="s">
        <v>475</v>
      </c>
      <c r="D202" s="6" t="s">
        <v>242</v>
      </c>
      <c r="E202" s="6" t="s">
        <v>242</v>
      </c>
      <c r="F202" s="6" t="s">
        <v>258</v>
      </c>
      <c r="G202" s="6">
        <v>389077</v>
      </c>
      <c r="H202" s="65">
        <v>440584</v>
      </c>
      <c r="I202" s="66">
        <v>400</v>
      </c>
      <c r="J202" s="77">
        <v>4.572614131981835</v>
      </c>
      <c r="K202" s="62">
        <v>2.6245464030530314</v>
      </c>
      <c r="L202" s="63">
        <v>15.019377613089995</v>
      </c>
      <c r="M202" s="62">
        <v>0</v>
      </c>
      <c r="N202" s="82">
        <v>0</v>
      </c>
      <c r="O202" s="61">
        <v>0</v>
      </c>
      <c r="P202" s="64">
        <v>0</v>
      </c>
      <c r="Q202" s="1">
        <v>0</v>
      </c>
      <c r="R202" s="1">
        <v>0</v>
      </c>
      <c r="S202" s="1" t="str">
        <f>VLOOKUP(F202,'6)Transmission Capacity - App G'!$C$7:$M$23,11,FALSE)</f>
        <v>PP submitted, awaiting Clock Start date</v>
      </c>
    </row>
    <row r="203" spans="2:19" ht="14.5" x14ac:dyDescent="0.35">
      <c r="B203" s="6" t="s">
        <v>208</v>
      </c>
      <c r="C203" s="6" t="s">
        <v>476</v>
      </c>
      <c r="D203" s="6" t="s">
        <v>390</v>
      </c>
      <c r="E203" s="6" t="s">
        <v>390</v>
      </c>
      <c r="F203" s="6" t="s">
        <v>421</v>
      </c>
      <c r="G203" s="6">
        <v>365863</v>
      </c>
      <c r="H203" s="65">
        <v>399907</v>
      </c>
      <c r="I203" s="66">
        <v>800</v>
      </c>
      <c r="J203" s="77">
        <v>15.242047106606121</v>
      </c>
      <c r="K203" s="62">
        <v>3.3639403954036355</v>
      </c>
      <c r="L203" s="63">
        <v>8.6289376947754022</v>
      </c>
      <c r="M203" s="62">
        <v>19.618551123072283</v>
      </c>
      <c r="N203" s="82">
        <v>19.618551123072283</v>
      </c>
      <c r="O203" s="61">
        <v>19.618551123072283</v>
      </c>
      <c r="P203" s="64">
        <v>8.6289376947754022</v>
      </c>
      <c r="Q203" s="1">
        <v>19.618551123072283</v>
      </c>
      <c r="R203" s="1">
        <v>0</v>
      </c>
      <c r="S203" s="1" t="str">
        <f>VLOOKUP(F203,'6)Transmission Capacity - App G'!$C$7:$M$23,11,FALSE)</f>
        <v>Offer signed 24/12/2024</v>
      </c>
    </row>
    <row r="204" spans="2:19" ht="14.5" x14ac:dyDescent="0.35">
      <c r="B204" s="6" t="s">
        <v>209</v>
      </c>
      <c r="C204" s="6" t="s">
        <v>475</v>
      </c>
      <c r="D204" s="6" t="s">
        <v>216</v>
      </c>
      <c r="E204" s="6" t="s">
        <v>216</v>
      </c>
      <c r="F204" s="6" t="s">
        <v>423</v>
      </c>
      <c r="G204" s="6">
        <v>387494</v>
      </c>
      <c r="H204" s="65">
        <v>394155</v>
      </c>
      <c r="I204" s="66">
        <v>400</v>
      </c>
      <c r="J204" s="77">
        <v>4.572614131981835</v>
      </c>
      <c r="K204" s="62">
        <v>2.5860868223679248</v>
      </c>
      <c r="L204" s="63">
        <v>6.0860868223679248</v>
      </c>
      <c r="M204" s="62">
        <v>25.442704392544023</v>
      </c>
      <c r="N204" s="82">
        <v>13.754447546868766</v>
      </c>
      <c r="O204" s="61">
        <v>10.035622817229337</v>
      </c>
      <c r="P204" s="64">
        <v>6.0860868223679248</v>
      </c>
      <c r="Q204" s="1">
        <v>10.194124188966864</v>
      </c>
      <c r="R204" s="1">
        <v>6.1718868223679237</v>
      </c>
      <c r="S204" s="1" t="str">
        <f>VLOOKUP(F204,'6)Transmission Capacity - App G'!$C$7:$M$23,11,FALSE)</f>
        <v>Offer with ENW, due  to be signed 22/01/2025</v>
      </c>
    </row>
    <row r="205" spans="2:19" ht="14.5" x14ac:dyDescent="0.35">
      <c r="B205" s="6" t="s">
        <v>210</v>
      </c>
      <c r="C205" s="6" t="s">
        <v>476</v>
      </c>
      <c r="D205" s="6" t="s">
        <v>384</v>
      </c>
      <c r="E205" s="58" t="s">
        <v>321</v>
      </c>
      <c r="F205" s="6" t="s">
        <v>490</v>
      </c>
      <c r="G205" s="6">
        <v>301973</v>
      </c>
      <c r="H205" s="65">
        <v>525948</v>
      </c>
      <c r="I205" s="66">
        <v>400</v>
      </c>
      <c r="J205" s="77">
        <v>7.6210235533030604</v>
      </c>
      <c r="K205" s="62">
        <v>13.763900273238274</v>
      </c>
      <c r="L205" s="63">
        <v>21.549046366139287</v>
      </c>
      <c r="M205" s="62">
        <v>2.6844262295081971</v>
      </c>
      <c r="N205" s="82">
        <v>0.44197031039136303</v>
      </c>
      <c r="O205" s="61">
        <v>0.31765276430649858</v>
      </c>
      <c r="P205" s="64">
        <v>2.6844262295081971</v>
      </c>
      <c r="Q205" s="1">
        <v>0</v>
      </c>
      <c r="R205" s="1">
        <v>0</v>
      </c>
      <c r="S205" s="1" t="str">
        <f>VLOOKUP(F205,'6)Transmission Capacity - App G'!$C$7:$M$23,11,FALSE)</f>
        <v>Offer  signed  20/11/2024.Another parrallel submission made, offer due 15/02/2025. Another parrallel submission made, awaiting Clock start date</v>
      </c>
    </row>
    <row r="206" spans="2:19" ht="14.5" x14ac:dyDescent="0.35">
      <c r="B206" s="6" t="s">
        <v>211</v>
      </c>
      <c r="C206" s="6" t="s">
        <v>476</v>
      </c>
      <c r="D206" s="6" t="s">
        <v>401</v>
      </c>
      <c r="E206" s="6" t="s">
        <v>401</v>
      </c>
      <c r="F206" s="6" t="s">
        <v>421</v>
      </c>
      <c r="G206" s="6">
        <v>372024</v>
      </c>
      <c r="H206" s="65">
        <v>403826</v>
      </c>
      <c r="I206" s="66">
        <v>630</v>
      </c>
      <c r="J206" s="77">
        <v>12.00311209645232</v>
      </c>
      <c r="K206" s="62">
        <v>0</v>
      </c>
      <c r="L206" s="63">
        <v>3.4504350022400203</v>
      </c>
      <c r="M206" s="62">
        <v>7</v>
      </c>
      <c r="N206" s="82">
        <v>1.9574944071588367</v>
      </c>
      <c r="O206" s="61">
        <v>1.4344262295081966</v>
      </c>
      <c r="P206" s="64">
        <v>3.4504350022400203</v>
      </c>
      <c r="Q206" s="1">
        <v>1.4344262295081966</v>
      </c>
      <c r="R206" s="1">
        <v>4.4466350022400185</v>
      </c>
      <c r="S206" s="1" t="str">
        <f>VLOOKUP(F206,'6)Transmission Capacity - App G'!$C$7:$M$23,11,FALSE)</f>
        <v>Offer signed 24/12/2024</v>
      </c>
    </row>
    <row r="207" spans="2:19" ht="14.5" x14ac:dyDescent="0.35">
      <c r="B207" s="6" t="s">
        <v>212</v>
      </c>
      <c r="C207" s="6" t="s">
        <v>476</v>
      </c>
      <c r="D207" s="6" t="s">
        <v>381</v>
      </c>
      <c r="E207" s="58" t="s">
        <v>444</v>
      </c>
      <c r="F207" s="6" t="s">
        <v>492</v>
      </c>
      <c r="G207" s="6">
        <v>356221</v>
      </c>
      <c r="H207" s="65">
        <v>537513</v>
      </c>
      <c r="I207" s="66">
        <v>400</v>
      </c>
      <c r="J207" s="77">
        <v>7.6210235533030604</v>
      </c>
      <c r="K207" s="62">
        <v>0</v>
      </c>
      <c r="L207" s="63">
        <v>0</v>
      </c>
      <c r="M207" s="62">
        <v>14.597357857308214</v>
      </c>
      <c r="N207" s="82">
        <v>14.597357857308214</v>
      </c>
      <c r="O207" s="61">
        <v>12.34426229508197</v>
      </c>
      <c r="P207" s="64">
        <v>0</v>
      </c>
      <c r="Q207" s="1">
        <v>16.560503978522569</v>
      </c>
      <c r="R207" s="1">
        <v>4.0762360751710105</v>
      </c>
      <c r="S207" s="1" t="str">
        <f>VLOOKUP(F207,'6)Transmission Capacity - App G'!$C$7:$M$23,11,FALSE)</f>
        <v>Offer with ENW, due to be signed 16/04/2025. Another PP submitted , awaiting Clock Start date.</v>
      </c>
    </row>
    <row r="208" spans="2:19" ht="14.5" x14ac:dyDescent="0.35">
      <c r="B208" s="6" t="s">
        <v>213</v>
      </c>
      <c r="C208" s="6" t="s">
        <v>475</v>
      </c>
      <c r="D208" s="6" t="s">
        <v>408</v>
      </c>
      <c r="E208" s="6" t="s">
        <v>408</v>
      </c>
      <c r="F208" s="6" t="s">
        <v>415</v>
      </c>
      <c r="G208" s="6">
        <v>393221</v>
      </c>
      <c r="H208" s="65">
        <v>416124</v>
      </c>
      <c r="I208" s="66">
        <v>400</v>
      </c>
      <c r="J208" s="77">
        <v>4.572614131981835</v>
      </c>
      <c r="K208" s="62">
        <v>2.0517886858593091</v>
      </c>
      <c r="L208" s="63">
        <v>5.5517886858593091</v>
      </c>
      <c r="M208" s="62">
        <v>25.09909819390969</v>
      </c>
      <c r="N208" s="82">
        <v>9.8649381731152737</v>
      </c>
      <c r="O208" s="61">
        <v>7.1977299185098937</v>
      </c>
      <c r="P208" s="64">
        <v>5.5517886858593091</v>
      </c>
      <c r="Q208" s="1">
        <v>6.9928820548752775</v>
      </c>
      <c r="R208" s="1">
        <v>0</v>
      </c>
      <c r="S208" s="1" t="str">
        <f>VLOOKUP(F208,'6)Transmission Capacity - App G'!$C$7:$M$23,11,FALSE)</f>
        <v>Offer   signed  26/09/2024.PP submitted, offer due 13/02/2025.Another PP submitted,offer due 06/05/25</v>
      </c>
    </row>
    <row r="209" spans="2:19" ht="14.5" x14ac:dyDescent="0.35">
      <c r="B209" s="6" t="s">
        <v>214</v>
      </c>
      <c r="C209" s="6" t="s">
        <v>475</v>
      </c>
      <c r="D209" s="6" t="s">
        <v>404</v>
      </c>
      <c r="E209" s="6" t="s">
        <v>404</v>
      </c>
      <c r="F209" s="6" t="s">
        <v>416</v>
      </c>
      <c r="G209" s="6">
        <v>380056</v>
      </c>
      <c r="H209" s="65">
        <v>395083</v>
      </c>
      <c r="I209" s="66">
        <v>800</v>
      </c>
      <c r="J209" s="77">
        <v>9.1452282639636699</v>
      </c>
      <c r="K209" s="62">
        <v>10.337194651377327</v>
      </c>
      <c r="L209" s="63">
        <v>14.974194651377328</v>
      </c>
      <c r="M209" s="62">
        <v>31.234350904324657</v>
      </c>
      <c r="N209" s="82">
        <v>7.810769844435578</v>
      </c>
      <c r="O209" s="61">
        <v>5.698952270081489</v>
      </c>
      <c r="P209" s="64">
        <v>14.974194651377328</v>
      </c>
      <c r="Q209" s="1">
        <v>5.7031436863518303</v>
      </c>
      <c r="R209" s="1">
        <v>10.46579465137733</v>
      </c>
      <c r="S209" s="1" t="str">
        <f>VLOOKUP(F209,'6)Transmission Capacity - App G'!$C$7:$M$23,11,FALSE)</f>
        <v>Offer with ENW, due  to be signed 11/03/2025</v>
      </c>
    </row>
    <row r="210" spans="2:19" ht="14.5" x14ac:dyDescent="0.35">
      <c r="B210" s="6" t="s">
        <v>215</v>
      </c>
      <c r="C210" s="6" t="s">
        <v>475</v>
      </c>
      <c r="D210" s="6" t="s">
        <v>269</v>
      </c>
      <c r="E210" s="6" t="s">
        <v>269</v>
      </c>
      <c r="F210" s="6" t="s">
        <v>491</v>
      </c>
      <c r="G210" s="6">
        <v>360581</v>
      </c>
      <c r="H210" s="65">
        <v>437001</v>
      </c>
      <c r="I210" s="66">
        <v>400</v>
      </c>
      <c r="J210" s="77">
        <v>4.572614131981835</v>
      </c>
      <c r="K210" s="62">
        <v>0.66949433874015085</v>
      </c>
      <c r="L210" s="63">
        <v>0.66949433874015085</v>
      </c>
      <c r="M210" s="62">
        <v>11.217948717948717</v>
      </c>
      <c r="N210" s="82">
        <v>1.9574944071588367</v>
      </c>
      <c r="O210" s="61">
        <v>1.4344262295081966</v>
      </c>
      <c r="P210" s="64">
        <v>0.66949433874015085</v>
      </c>
      <c r="Q210" s="1">
        <v>1.4344262295081966</v>
      </c>
      <c r="R210" s="1">
        <v>0</v>
      </c>
      <c r="S210" s="1" t="str">
        <f>VLOOKUP(F210,'6)Transmission Capacity - App G'!$C$7:$M$23,11,FALSE)</f>
        <v xml:space="preserve">  Offer signed  23/01/2025. Another offer  with ENW,  due to be signed   16/04/2025. Another parrallel submission made,offer due 08/04/2025.Another submission made, awaiting Clock start date</v>
      </c>
    </row>
    <row r="211" spans="2:19" ht="14.5" x14ac:dyDescent="0.35">
      <c r="B211" s="6" t="s">
        <v>216</v>
      </c>
      <c r="C211" s="6" t="s">
        <v>475</v>
      </c>
      <c r="D211" s="6" t="s">
        <v>216</v>
      </c>
      <c r="E211" s="6" t="s">
        <v>216</v>
      </c>
      <c r="F211" s="6" t="s">
        <v>423</v>
      </c>
      <c r="G211" s="6">
        <v>385535</v>
      </c>
      <c r="H211" s="65">
        <v>396037</v>
      </c>
      <c r="I211" s="66">
        <v>400</v>
      </c>
      <c r="J211" s="77">
        <v>4.572614131981835</v>
      </c>
      <c r="K211" s="62">
        <v>2.3891673038749346</v>
      </c>
      <c r="L211" s="63">
        <v>6.526167303874935</v>
      </c>
      <c r="M211" s="62">
        <v>27.247470995885354</v>
      </c>
      <c r="N211" s="82">
        <v>5.3434383725568413</v>
      </c>
      <c r="O211" s="61">
        <v>3.8987194412107105</v>
      </c>
      <c r="P211" s="64">
        <v>6.526167303874935</v>
      </c>
      <c r="Q211" s="1">
        <v>2.8907086111946856</v>
      </c>
      <c r="R211" s="1">
        <v>9.1881673038749341</v>
      </c>
      <c r="S211" s="1" t="str">
        <f>VLOOKUP(F211,'6)Transmission Capacity - App G'!$C$7:$M$23,11,FALSE)</f>
        <v>Offer with ENW, due  to be signed 22/01/2025</v>
      </c>
    </row>
    <row r="212" spans="2:19" ht="14.5" x14ac:dyDescent="0.35">
      <c r="B212" s="6" t="s">
        <v>217</v>
      </c>
      <c r="C212" s="6" t="s">
        <v>476</v>
      </c>
      <c r="D212" s="6" t="s">
        <v>354</v>
      </c>
      <c r="E212" s="6" t="s">
        <v>354</v>
      </c>
      <c r="F212" s="6" t="s">
        <v>421</v>
      </c>
      <c r="G212" s="6">
        <v>365293</v>
      </c>
      <c r="H212" s="65">
        <v>409079</v>
      </c>
      <c r="I212" s="66">
        <v>800</v>
      </c>
      <c r="J212" s="77">
        <v>15.242047106606121</v>
      </c>
      <c r="K212" s="62">
        <v>1.8072838333408257</v>
      </c>
      <c r="L212" s="63">
        <v>7.8072838333408257</v>
      </c>
      <c r="M212" s="62">
        <v>35.273770491803276</v>
      </c>
      <c r="N212" s="82">
        <v>5.807557354925776</v>
      </c>
      <c r="O212" s="61">
        <v>4.1740058195926286</v>
      </c>
      <c r="P212" s="64">
        <v>7.8072838333408257</v>
      </c>
      <c r="Q212" s="1">
        <v>8.8852459016384389E-2</v>
      </c>
      <c r="R212" s="1">
        <v>0</v>
      </c>
      <c r="S212" s="1" t="str">
        <f>VLOOKUP(F212,'6)Transmission Capacity - App G'!$C$7:$M$23,11,FALSE)</f>
        <v>Offer signed 24/12/2024</v>
      </c>
    </row>
    <row r="213" spans="2:19" ht="14.5" x14ac:dyDescent="0.35">
      <c r="B213" s="6" t="s">
        <v>218</v>
      </c>
      <c r="C213" s="6" t="s">
        <v>475</v>
      </c>
      <c r="D213" s="6" t="s">
        <v>218</v>
      </c>
      <c r="E213" s="6" t="s">
        <v>218</v>
      </c>
      <c r="F213" s="6" t="s">
        <v>415</v>
      </c>
      <c r="G213" s="6">
        <v>369695</v>
      </c>
      <c r="H213" s="65">
        <v>424981</v>
      </c>
      <c r="I213" s="66">
        <v>800</v>
      </c>
      <c r="J213" s="77">
        <v>9.1452282639636699</v>
      </c>
      <c r="K213" s="62">
        <v>0</v>
      </c>
      <c r="L213" s="63">
        <v>16.746949965942946</v>
      </c>
      <c r="M213" s="62">
        <v>21.100000000000108</v>
      </c>
      <c r="N213" s="82">
        <v>3.6818791946308913</v>
      </c>
      <c r="O213" s="61">
        <v>2.6980327868852596</v>
      </c>
      <c r="P213" s="64">
        <v>16.746949965942946</v>
      </c>
      <c r="Q213" s="1">
        <v>0</v>
      </c>
      <c r="R213" s="1">
        <v>0</v>
      </c>
      <c r="S213" s="1" t="str">
        <f>VLOOKUP(F213,'6)Transmission Capacity - App G'!$C$7:$M$23,11,FALSE)</f>
        <v>Offer   signed  26/09/2024.PP submitted, offer due 13/02/2025.Another PP submitted,offer due 06/05/25</v>
      </c>
    </row>
    <row r="214" spans="2:19" ht="14.5" x14ac:dyDescent="0.35">
      <c r="B214" s="6" t="s">
        <v>219</v>
      </c>
      <c r="C214" s="6" t="s">
        <v>475</v>
      </c>
      <c r="D214" s="6" t="s">
        <v>393</v>
      </c>
      <c r="E214" s="6" t="s">
        <v>393</v>
      </c>
      <c r="F214" s="6" t="s">
        <v>420</v>
      </c>
      <c r="G214" s="6">
        <v>378253</v>
      </c>
      <c r="H214" s="65">
        <v>397241</v>
      </c>
      <c r="I214" s="66">
        <v>400</v>
      </c>
      <c r="J214" s="77">
        <v>4.572614131981835</v>
      </c>
      <c r="K214" s="62">
        <v>17.420578729778597</v>
      </c>
      <c r="L214" s="63">
        <v>19.657578729778599</v>
      </c>
      <c r="M214" s="62">
        <v>11.217948717948717</v>
      </c>
      <c r="N214" s="82">
        <v>1.9574944071588367</v>
      </c>
      <c r="O214" s="61">
        <v>1.4344262295081966</v>
      </c>
      <c r="P214" s="64">
        <v>11.217948717948717</v>
      </c>
      <c r="Q214" s="1">
        <v>1.4344262295081966</v>
      </c>
      <c r="R214" s="1">
        <v>10.657578729778599</v>
      </c>
      <c r="S214" s="1" t="str">
        <f>VLOOKUP(F214,'6)Transmission Capacity - App G'!$C$7:$M$23,11,FALSE)</f>
        <v>PP submitted, awaiting Clock Start date</v>
      </c>
    </row>
    <row r="215" spans="2:19" ht="14.5" x14ac:dyDescent="0.35">
      <c r="B215" s="6" t="s">
        <v>220</v>
      </c>
      <c r="C215" s="6" t="s">
        <v>475</v>
      </c>
      <c r="D215" s="6" t="s">
        <v>216</v>
      </c>
      <c r="E215" s="6" t="s">
        <v>216</v>
      </c>
      <c r="F215" s="6" t="s">
        <v>423</v>
      </c>
      <c r="G215" s="6">
        <v>384762</v>
      </c>
      <c r="H215" s="65">
        <v>396769</v>
      </c>
      <c r="I215" s="66">
        <v>800</v>
      </c>
      <c r="J215" s="77">
        <v>9.1452282639636699</v>
      </c>
      <c r="K215" s="62">
        <v>0</v>
      </c>
      <c r="L215" s="63">
        <v>0.72762310364728222</v>
      </c>
      <c r="M215" s="62">
        <v>30.090887401215841</v>
      </c>
      <c r="N215" s="82">
        <v>10.196489828480257</v>
      </c>
      <c r="O215" s="61">
        <v>7.4396391152502925</v>
      </c>
      <c r="P215" s="64">
        <v>0.72762310364728222</v>
      </c>
      <c r="Q215" s="1">
        <v>7.4513496510862547</v>
      </c>
      <c r="R215" s="1">
        <v>1.5496231036472849</v>
      </c>
      <c r="S215" s="1" t="str">
        <f>VLOOKUP(F215,'6)Transmission Capacity - App G'!$C$7:$M$23,11,FALSE)</f>
        <v>Offer with ENW, due  to be signed 22/01/2025</v>
      </c>
    </row>
    <row r="216" spans="2:19" ht="14.5" x14ac:dyDescent="0.35">
      <c r="B216" s="6" t="s">
        <v>221</v>
      </c>
      <c r="C216" s="6" t="s">
        <v>476</v>
      </c>
      <c r="D216" s="6" t="s">
        <v>397</v>
      </c>
      <c r="E216" s="6" t="s">
        <v>397</v>
      </c>
      <c r="F216" s="6" t="s">
        <v>423</v>
      </c>
      <c r="G216" s="6">
        <v>395671</v>
      </c>
      <c r="H216" s="65">
        <v>388643</v>
      </c>
      <c r="I216" s="66">
        <v>630</v>
      </c>
      <c r="J216" s="77">
        <v>12.00311209645232</v>
      </c>
      <c r="K216" s="62">
        <v>0</v>
      </c>
      <c r="L216" s="63">
        <v>0</v>
      </c>
      <c r="M216" s="62">
        <v>7.1061249231604826</v>
      </c>
      <c r="N216" s="82">
        <v>7.1061249231604826</v>
      </c>
      <c r="O216" s="61">
        <v>7.1061249231604826</v>
      </c>
      <c r="P216" s="64">
        <v>0</v>
      </c>
      <c r="Q216" s="1">
        <v>7.1061249231604826</v>
      </c>
      <c r="R216" s="1">
        <v>0</v>
      </c>
      <c r="S216" s="1" t="str">
        <f>VLOOKUP(F216,'6)Transmission Capacity - App G'!$C$7:$M$23,11,FALSE)</f>
        <v>Offer with ENW, due  to be signed 22/01/2025</v>
      </c>
    </row>
    <row r="217" spans="2:19" ht="14.5" x14ac:dyDescent="0.35">
      <c r="B217" s="6" t="s">
        <v>222</v>
      </c>
      <c r="C217" s="6" t="s">
        <v>475</v>
      </c>
      <c r="D217" s="6" t="s">
        <v>48</v>
      </c>
      <c r="E217" s="6" t="s">
        <v>48</v>
      </c>
      <c r="F217" s="6" t="s">
        <v>491</v>
      </c>
      <c r="G217" s="6">
        <v>333341</v>
      </c>
      <c r="H217" s="65">
        <v>433485</v>
      </c>
      <c r="I217" s="66">
        <v>400</v>
      </c>
      <c r="J217" s="77">
        <v>4.572614131981835</v>
      </c>
      <c r="K217" s="62">
        <v>10.179370868482961</v>
      </c>
      <c r="L217" s="63">
        <v>14.779370868482962</v>
      </c>
      <c r="M217" s="62">
        <v>24.638602973244783</v>
      </c>
      <c r="N217" s="82">
        <v>8.3747905863581948</v>
      </c>
      <c r="O217" s="61">
        <v>6.1104772991850975</v>
      </c>
      <c r="P217" s="64">
        <v>14.779370868482962</v>
      </c>
      <c r="Q217" s="1">
        <v>6.5521642196244851</v>
      </c>
      <c r="R217" s="1">
        <v>14.562370868482962</v>
      </c>
      <c r="S217" s="1" t="str">
        <f>VLOOKUP(F217,'6)Transmission Capacity - App G'!$C$7:$M$23,11,FALSE)</f>
        <v xml:space="preserve">  Offer signed  23/01/2025. Another offer  with ENW,  due to be signed   16/04/2025. Another parrallel submission made,offer due 08/04/2025.Another submission made, awaiting Clock start date</v>
      </c>
    </row>
    <row r="218" spans="2:19" ht="14.5" x14ac:dyDescent="0.35">
      <c r="B218" s="6" t="s">
        <v>223</v>
      </c>
      <c r="C218" s="6" t="s">
        <v>476</v>
      </c>
      <c r="D218" s="6" t="s">
        <v>384</v>
      </c>
      <c r="E218" s="58" t="s">
        <v>321</v>
      </c>
      <c r="F218" s="6" t="s">
        <v>490</v>
      </c>
      <c r="G218" s="6">
        <v>303716</v>
      </c>
      <c r="H218" s="65">
        <v>535313</v>
      </c>
      <c r="I218" s="66">
        <v>630</v>
      </c>
      <c r="J218" s="77">
        <v>12.00311209645232</v>
      </c>
      <c r="K218" s="62">
        <v>8.9475377948370429</v>
      </c>
      <c r="L218" s="63">
        <v>17.671106692255563</v>
      </c>
      <c r="M218" s="62">
        <v>7</v>
      </c>
      <c r="N218" s="82">
        <v>1.9574944071588367</v>
      </c>
      <c r="O218" s="61">
        <v>1.4344262295081966</v>
      </c>
      <c r="P218" s="64">
        <v>7</v>
      </c>
      <c r="Q218" s="1">
        <v>0</v>
      </c>
      <c r="R218" s="1">
        <v>0</v>
      </c>
      <c r="S218" s="1" t="str">
        <f>VLOOKUP(F218,'6)Transmission Capacity - App G'!$C$7:$M$23,11,FALSE)</f>
        <v>Offer  signed  20/11/2024.Another parrallel submission made, offer due 15/02/2025. Another parrallel submission made, awaiting Clock start date</v>
      </c>
    </row>
    <row r="219" spans="2:19" ht="14.5" x14ac:dyDescent="0.35">
      <c r="B219" s="6" t="s">
        <v>224</v>
      </c>
      <c r="C219" s="6" t="s">
        <v>476</v>
      </c>
      <c r="D219" s="6" t="s">
        <v>382</v>
      </c>
      <c r="E219" s="6" t="s">
        <v>382</v>
      </c>
      <c r="F219" s="6" t="s">
        <v>492</v>
      </c>
      <c r="G219" s="6">
        <v>360144</v>
      </c>
      <c r="H219" s="65">
        <v>471643</v>
      </c>
      <c r="I219" s="66">
        <v>630</v>
      </c>
      <c r="J219" s="77">
        <v>12.00311209645232</v>
      </c>
      <c r="K219" s="62">
        <v>0</v>
      </c>
      <c r="L219" s="63">
        <v>3.3579964293059641</v>
      </c>
      <c r="M219" s="62">
        <v>7.157274350315471</v>
      </c>
      <c r="N219" s="82">
        <v>7.157274350315471</v>
      </c>
      <c r="O219" s="61">
        <v>7.157274350315471</v>
      </c>
      <c r="P219" s="64">
        <v>3.3579964293059641</v>
      </c>
      <c r="Q219" s="1">
        <v>0</v>
      </c>
      <c r="R219" s="1">
        <v>0</v>
      </c>
      <c r="S219" s="1" t="str">
        <f>VLOOKUP(F219,'6)Transmission Capacity - App G'!$C$7:$M$23,11,FALSE)</f>
        <v>Offer with ENW, due to be signed 16/04/2025. Another PP submitted , awaiting Clock Start date.</v>
      </c>
    </row>
    <row r="220" spans="2:19" ht="14.5" x14ac:dyDescent="0.35">
      <c r="B220" s="6" t="s">
        <v>225</v>
      </c>
      <c r="C220" s="6" t="s">
        <v>475</v>
      </c>
      <c r="D220" s="6" t="s">
        <v>411</v>
      </c>
      <c r="E220" s="6" t="s">
        <v>411</v>
      </c>
      <c r="F220" s="6" t="s">
        <v>491</v>
      </c>
      <c r="G220" s="6">
        <v>334431</v>
      </c>
      <c r="H220" s="65">
        <v>434843</v>
      </c>
      <c r="I220" s="66">
        <v>630</v>
      </c>
      <c r="J220" s="77">
        <v>7.2018672578713909</v>
      </c>
      <c r="K220" s="62">
        <v>0</v>
      </c>
      <c r="L220" s="63">
        <v>0</v>
      </c>
      <c r="M220" s="62">
        <v>21.362426377143702</v>
      </c>
      <c r="N220" s="82">
        <v>12.861747108097326</v>
      </c>
      <c r="O220" s="61">
        <v>9.3842840512223518</v>
      </c>
      <c r="P220" s="64">
        <v>0</v>
      </c>
      <c r="Q220" s="1">
        <v>0</v>
      </c>
      <c r="R220" s="1">
        <v>0</v>
      </c>
      <c r="S220" s="1" t="str">
        <f>VLOOKUP(F220,'6)Transmission Capacity - App G'!$C$7:$M$23,11,FALSE)</f>
        <v xml:space="preserve">  Offer signed  23/01/2025. Another offer  with ENW,  due to be signed   16/04/2025. Another parrallel submission made,offer due 08/04/2025.Another submission made, awaiting Clock start date</v>
      </c>
    </row>
    <row r="221" spans="2:19" ht="14.5" x14ac:dyDescent="0.35">
      <c r="B221" s="6" t="s">
        <v>226</v>
      </c>
      <c r="C221" s="6" t="s">
        <v>476</v>
      </c>
      <c r="D221" s="6" t="s">
        <v>81</v>
      </c>
      <c r="E221" s="6" t="s">
        <v>81</v>
      </c>
      <c r="F221" s="6" t="s">
        <v>417</v>
      </c>
      <c r="G221" s="6">
        <v>388606</v>
      </c>
      <c r="H221" s="65">
        <v>405292</v>
      </c>
      <c r="I221" s="66">
        <v>630</v>
      </c>
      <c r="J221" s="77">
        <v>12.00311209645232</v>
      </c>
      <c r="K221" s="62">
        <v>2.9740196102890906</v>
      </c>
      <c r="L221" s="63">
        <v>2.9740196102891048</v>
      </c>
      <c r="M221" s="62">
        <v>26.945901639344278</v>
      </c>
      <c r="N221" s="82">
        <v>4.4364372469635649</v>
      </c>
      <c r="O221" s="61">
        <v>3.1885548011639204</v>
      </c>
      <c r="P221" s="64">
        <v>2.9740196102891048</v>
      </c>
      <c r="Q221" s="1">
        <v>1.3649180327868842</v>
      </c>
      <c r="R221" s="1">
        <v>0</v>
      </c>
      <c r="S221" s="1" t="str">
        <f>VLOOKUP(F221,'6)Transmission Capacity - App G'!$C$7:$M$23,11,FALSE)</f>
        <v xml:space="preserve"> Offers with ENW, due to be signed 28/08/2024 - now extended to address queries</v>
      </c>
    </row>
    <row r="222" spans="2:19" ht="14.5" x14ac:dyDescent="0.35">
      <c r="B222" s="6" t="s">
        <v>227</v>
      </c>
      <c r="C222" s="6" t="s">
        <v>476</v>
      </c>
      <c r="D222" s="6" t="s">
        <v>123</v>
      </c>
      <c r="E222" s="6" t="s">
        <v>123</v>
      </c>
      <c r="F222" s="6" t="s">
        <v>490</v>
      </c>
      <c r="G222" s="6">
        <v>304525</v>
      </c>
      <c r="H222" s="65">
        <v>501993</v>
      </c>
      <c r="I222" s="66">
        <v>630</v>
      </c>
      <c r="J222" s="77">
        <v>12.00311209645232</v>
      </c>
      <c r="K222" s="62">
        <v>8.8015879215260071</v>
      </c>
      <c r="L222" s="63">
        <v>11.601418996021961</v>
      </c>
      <c r="M222" s="62">
        <v>14.697831990891453</v>
      </c>
      <c r="N222" s="82">
        <v>14.697831990891453</v>
      </c>
      <c r="O222" s="61">
        <v>14.697831990891453</v>
      </c>
      <c r="P222" s="64">
        <v>11.601418996021961</v>
      </c>
      <c r="Q222" s="1">
        <v>18.08351115421921</v>
      </c>
      <c r="R222" s="1">
        <v>11.491618996021961</v>
      </c>
      <c r="S222" s="1" t="str">
        <f>VLOOKUP(F222,'6)Transmission Capacity - App G'!$C$7:$M$23,11,FALSE)</f>
        <v>Offer  signed  20/11/2024.Another parrallel submission made, offer due 15/02/2025. Another parrallel submission made, awaiting Clock start date</v>
      </c>
    </row>
    <row r="223" spans="2:19" ht="14.5" x14ac:dyDescent="0.35">
      <c r="B223" s="6" t="s">
        <v>228</v>
      </c>
      <c r="C223" s="6" t="s">
        <v>475</v>
      </c>
      <c r="D223" s="6" t="s">
        <v>77</v>
      </c>
      <c r="E223" s="6" t="s">
        <v>77</v>
      </c>
      <c r="F223" s="6" t="s">
        <v>415</v>
      </c>
      <c r="G223" s="6">
        <v>392351</v>
      </c>
      <c r="H223" s="65">
        <v>413056</v>
      </c>
      <c r="I223" s="66">
        <v>400</v>
      </c>
      <c r="J223" s="77">
        <v>4.572614131981835</v>
      </c>
      <c r="K223" s="62">
        <v>10.29735110833696</v>
      </c>
      <c r="L223" s="63">
        <v>14.93735110833696</v>
      </c>
      <c r="M223" s="62">
        <v>30.18833577355786</v>
      </c>
      <c r="N223" s="82">
        <v>10.337854008775428</v>
      </c>
      <c r="O223" s="61">
        <v>7.5427823050058214</v>
      </c>
      <c r="P223" s="64">
        <v>14.93735110833696</v>
      </c>
      <c r="Q223" s="1">
        <v>7.4801566401855748</v>
      </c>
      <c r="R223" s="1">
        <v>14.07535110833696</v>
      </c>
      <c r="S223" s="1" t="str">
        <f>VLOOKUP(F223,'6)Transmission Capacity - App G'!$C$7:$M$23,11,FALSE)</f>
        <v>Offer   signed  26/09/2024.PP submitted, offer due 13/02/2025.Another PP submitted,offer due 06/05/25</v>
      </c>
    </row>
    <row r="224" spans="2:19" ht="14.5" x14ac:dyDescent="0.35">
      <c r="B224" s="6" t="s">
        <v>229</v>
      </c>
      <c r="C224" s="6" t="s">
        <v>476</v>
      </c>
      <c r="D224" s="6" t="s">
        <v>382</v>
      </c>
      <c r="E224" s="6" t="s">
        <v>382</v>
      </c>
      <c r="F224" s="6" t="s">
        <v>492</v>
      </c>
      <c r="G224" s="6">
        <v>351827</v>
      </c>
      <c r="H224" s="65">
        <v>494315</v>
      </c>
      <c r="I224" s="66">
        <v>400</v>
      </c>
      <c r="J224" s="77">
        <v>7.6210235533030604</v>
      </c>
      <c r="K224" s="62">
        <v>0</v>
      </c>
      <c r="L224" s="63">
        <v>7.4939605476500439</v>
      </c>
      <c r="M224" s="62">
        <v>15.15491803278689</v>
      </c>
      <c r="N224" s="82">
        <v>2.4951417004048588</v>
      </c>
      <c r="O224" s="61">
        <v>1.7933074684772072</v>
      </c>
      <c r="P224" s="64">
        <v>7.4939605476500439</v>
      </c>
      <c r="Q224" s="1">
        <v>0</v>
      </c>
      <c r="R224" s="1">
        <v>0</v>
      </c>
      <c r="S224" s="1" t="str">
        <f>VLOOKUP(F224,'6)Transmission Capacity - App G'!$C$7:$M$23,11,FALSE)</f>
        <v>Offer with ENW, due to be signed 16/04/2025. Another PP submitted , awaiting Clock Start date.</v>
      </c>
    </row>
    <row r="225" spans="2:19" ht="14.5" x14ac:dyDescent="0.35">
      <c r="B225" s="6" t="s">
        <v>230</v>
      </c>
      <c r="C225" s="6" t="s">
        <v>475</v>
      </c>
      <c r="D225" s="6" t="s">
        <v>325</v>
      </c>
      <c r="E225" s="6" t="s">
        <v>325</v>
      </c>
      <c r="F225" s="6" t="s">
        <v>418</v>
      </c>
      <c r="G225" s="6">
        <v>386332</v>
      </c>
      <c r="H225" s="65">
        <v>401003</v>
      </c>
      <c r="I225" s="66">
        <v>630</v>
      </c>
      <c r="J225" s="77">
        <v>7.2018672578713909</v>
      </c>
      <c r="K225" s="62">
        <v>6.6835818694628664</v>
      </c>
      <c r="L225" s="63">
        <v>10.183581869462866</v>
      </c>
      <c r="M225" s="62">
        <v>11.217948717948717</v>
      </c>
      <c r="N225" s="82">
        <v>1.9574944071588367</v>
      </c>
      <c r="O225" s="61">
        <v>1.4344262295081966</v>
      </c>
      <c r="P225" s="64">
        <v>10.183581869462866</v>
      </c>
      <c r="Q225" s="1">
        <v>1.4344262295081966</v>
      </c>
      <c r="R225" s="1">
        <v>0</v>
      </c>
      <c r="S225" s="1" t="str">
        <f>VLOOKUP(F225,'6)Transmission Capacity - App G'!$C$7:$M$23,11,FALSE)</f>
        <v>Offer  signed 27/08/2024</v>
      </c>
    </row>
    <row r="226" spans="2:19" ht="14.5" x14ac:dyDescent="0.35">
      <c r="B226" s="6" t="s">
        <v>231</v>
      </c>
      <c r="C226" s="6" t="s">
        <v>475</v>
      </c>
      <c r="D226" s="6" t="s">
        <v>393</v>
      </c>
      <c r="E226" s="6" t="s">
        <v>393</v>
      </c>
      <c r="F226" s="6" t="s">
        <v>420</v>
      </c>
      <c r="G226" s="6">
        <v>376321</v>
      </c>
      <c r="H226" s="65">
        <v>399494</v>
      </c>
      <c r="I226" s="66">
        <v>400</v>
      </c>
      <c r="J226" s="77">
        <v>4.572614131981835</v>
      </c>
      <c r="K226" s="62">
        <v>3.8631114032437388</v>
      </c>
      <c r="L226" s="63">
        <v>7.3631114032437388</v>
      </c>
      <c r="M226" s="62">
        <v>11.217948717948717</v>
      </c>
      <c r="N226" s="82">
        <v>1.9574944071588367</v>
      </c>
      <c r="O226" s="61">
        <v>1.4344262295081966</v>
      </c>
      <c r="P226" s="64">
        <v>7.3631114032437388</v>
      </c>
      <c r="Q226" s="1">
        <v>1.4344262295081966</v>
      </c>
      <c r="R226" s="1">
        <v>5.0297114032437378</v>
      </c>
      <c r="S226" s="1" t="str">
        <f>VLOOKUP(F226,'6)Transmission Capacity - App G'!$C$7:$M$23,11,FALSE)</f>
        <v>PP submitted, awaiting Clock Start date</v>
      </c>
    </row>
    <row r="227" spans="2:19" ht="14.5" x14ac:dyDescent="0.35">
      <c r="B227" s="6" t="s">
        <v>232</v>
      </c>
      <c r="C227" s="6" t="s">
        <v>475</v>
      </c>
      <c r="D227" s="6" t="s">
        <v>386</v>
      </c>
      <c r="E227" s="6" t="s">
        <v>386</v>
      </c>
      <c r="F227" s="6" t="s">
        <v>491</v>
      </c>
      <c r="G227" s="6">
        <v>349331</v>
      </c>
      <c r="H227" s="65">
        <v>435746</v>
      </c>
      <c r="I227" s="66">
        <v>630</v>
      </c>
      <c r="J227" s="77">
        <v>7.2018672578713909</v>
      </c>
      <c r="K227" s="62">
        <v>2.1231234879341727</v>
      </c>
      <c r="L227" s="63">
        <v>5.6231234879341727</v>
      </c>
      <c r="M227" s="62">
        <v>11.217948717948717</v>
      </c>
      <c r="N227" s="82">
        <v>1.9574944071588367</v>
      </c>
      <c r="O227" s="61">
        <v>1.4344262295081966</v>
      </c>
      <c r="P227" s="64">
        <v>5.6231234879341727</v>
      </c>
      <c r="Q227" s="1">
        <v>1.4344262295081966</v>
      </c>
      <c r="R227" s="1">
        <v>8.9507306610699544</v>
      </c>
      <c r="S227" s="1" t="str">
        <f>VLOOKUP(F227,'6)Transmission Capacity - App G'!$C$7:$M$23,11,FALSE)</f>
        <v xml:space="preserve">  Offer signed  23/01/2025. Another offer  with ENW,  due to be signed   16/04/2025. Another parrallel submission made,offer due 08/04/2025.Another submission made, awaiting Clock start date</v>
      </c>
    </row>
    <row r="228" spans="2:19" ht="14.5" x14ac:dyDescent="0.35">
      <c r="B228" s="6" t="s">
        <v>233</v>
      </c>
      <c r="C228" s="6" t="s">
        <v>476</v>
      </c>
      <c r="D228" s="6" t="s">
        <v>402</v>
      </c>
      <c r="E228" s="6" t="s">
        <v>402</v>
      </c>
      <c r="F228" s="6" t="s">
        <v>490</v>
      </c>
      <c r="G228" s="6">
        <v>337826</v>
      </c>
      <c r="H228" s="65">
        <v>553939</v>
      </c>
      <c r="I228" s="66">
        <v>1250</v>
      </c>
      <c r="J228" s="77">
        <v>23.815698604072061</v>
      </c>
      <c r="K228" s="62">
        <v>8.304121799820809</v>
      </c>
      <c r="L228" s="63">
        <v>12.10412179982081</v>
      </c>
      <c r="M228" s="62">
        <v>2.5358974358974242</v>
      </c>
      <c r="N228" s="82">
        <v>0.44197031039136303</v>
      </c>
      <c r="O228" s="61">
        <v>0.31765276430649858</v>
      </c>
      <c r="P228" s="64">
        <v>2.5358974358974242</v>
      </c>
      <c r="Q228" s="1">
        <v>0.31765276430649858</v>
      </c>
      <c r="R228" s="1">
        <v>2.6844262295081971</v>
      </c>
      <c r="S228" s="1" t="str">
        <f>VLOOKUP(F228,'6)Transmission Capacity - App G'!$C$7:$M$23,11,FALSE)</f>
        <v>Offer  signed  20/11/2024.Another parrallel submission made, offer due 15/02/2025. Another parrallel submission made, awaiting Clock start date</v>
      </c>
    </row>
    <row r="229" spans="2:19" ht="14.5" x14ac:dyDescent="0.35">
      <c r="B229" s="6" t="s">
        <v>234</v>
      </c>
      <c r="C229" s="6" t="s">
        <v>475</v>
      </c>
      <c r="D229" s="6" t="s">
        <v>404</v>
      </c>
      <c r="E229" s="6" t="s">
        <v>404</v>
      </c>
      <c r="F229" s="6" t="s">
        <v>416</v>
      </c>
      <c r="G229" s="6">
        <v>379058</v>
      </c>
      <c r="H229" s="65">
        <v>396289</v>
      </c>
      <c r="I229" s="66">
        <v>630</v>
      </c>
      <c r="J229" s="77">
        <v>7.2018672578713909</v>
      </c>
      <c r="K229" s="62">
        <v>1.7166239022102765</v>
      </c>
      <c r="L229" s="63">
        <v>5.2166239022102765</v>
      </c>
      <c r="M229" s="62">
        <v>23.716674001742618</v>
      </c>
      <c r="N229" s="82">
        <v>9.1697646589549286</v>
      </c>
      <c r="O229" s="61">
        <v>6.6905122235157179</v>
      </c>
      <c r="P229" s="64">
        <v>5.2166239022102765</v>
      </c>
      <c r="Q229" s="1">
        <v>5.8694676759394149</v>
      </c>
      <c r="R229" s="1">
        <v>0</v>
      </c>
      <c r="S229" s="1" t="str">
        <f>VLOOKUP(F229,'6)Transmission Capacity - App G'!$C$7:$M$23,11,FALSE)</f>
        <v>Offer with ENW, due  to be signed 11/03/2025</v>
      </c>
    </row>
    <row r="230" spans="2:19" ht="14.5" x14ac:dyDescent="0.35">
      <c r="B230" s="6" t="s">
        <v>235</v>
      </c>
      <c r="C230" s="6" t="s">
        <v>476</v>
      </c>
      <c r="D230" s="6" t="s">
        <v>401</v>
      </c>
      <c r="E230" s="6" t="s">
        <v>401</v>
      </c>
      <c r="F230" s="6" t="s">
        <v>421</v>
      </c>
      <c r="G230" s="6">
        <v>380858</v>
      </c>
      <c r="H230" s="65">
        <v>405856</v>
      </c>
      <c r="I230" s="66">
        <v>400</v>
      </c>
      <c r="J230" s="77">
        <v>7.6210235533030604</v>
      </c>
      <c r="K230" s="62">
        <v>0</v>
      </c>
      <c r="L230" s="63">
        <v>4.0673701251261427</v>
      </c>
      <c r="M230" s="62">
        <v>7</v>
      </c>
      <c r="N230" s="82">
        <v>1.9574944071588367</v>
      </c>
      <c r="O230" s="61">
        <v>1.4344262295081966</v>
      </c>
      <c r="P230" s="64">
        <v>4.0673701251261427</v>
      </c>
      <c r="Q230" s="1">
        <v>1.4344262295081966</v>
      </c>
      <c r="R230" s="1">
        <v>3.7701701251261426</v>
      </c>
      <c r="S230" s="1" t="str">
        <f>VLOOKUP(F230,'6)Transmission Capacity - App G'!$C$7:$M$23,11,FALSE)</f>
        <v>Offer signed 24/12/2024</v>
      </c>
    </row>
    <row r="231" spans="2:19" ht="14.5" x14ac:dyDescent="0.35">
      <c r="B231" s="6" t="s">
        <v>236</v>
      </c>
      <c r="C231" s="6" t="s">
        <v>476</v>
      </c>
      <c r="D231" s="6" t="s">
        <v>380</v>
      </c>
      <c r="E231" s="6" t="s">
        <v>380</v>
      </c>
      <c r="F231" s="6" t="s">
        <v>416</v>
      </c>
      <c r="G231" s="6">
        <v>384084</v>
      </c>
      <c r="H231" s="65">
        <v>385010</v>
      </c>
      <c r="I231" s="66">
        <v>800</v>
      </c>
      <c r="J231" s="77">
        <v>15.242047106606121</v>
      </c>
      <c r="K231" s="62">
        <v>14.890429761823313</v>
      </c>
      <c r="L231" s="63">
        <v>21.437735677545408</v>
      </c>
      <c r="M231" s="62">
        <v>5.7999999999999829</v>
      </c>
      <c r="N231" s="82">
        <v>1.9574944071588367</v>
      </c>
      <c r="O231" s="61">
        <v>1.4344262295081966</v>
      </c>
      <c r="P231" s="64">
        <v>5.7999999999999829</v>
      </c>
      <c r="Q231" s="1">
        <v>1.4344262295081966</v>
      </c>
      <c r="R231" s="1">
        <v>5.7680000000000575</v>
      </c>
      <c r="S231" s="1" t="str">
        <f>VLOOKUP(F231,'6)Transmission Capacity - App G'!$C$7:$M$23,11,FALSE)</f>
        <v>Offer with ENW, due  to be signed 11/03/2025</v>
      </c>
    </row>
    <row r="232" spans="2:19" ht="14.5" x14ac:dyDescent="0.35">
      <c r="B232" s="6" t="s">
        <v>237</v>
      </c>
      <c r="C232" s="6" t="s">
        <v>476</v>
      </c>
      <c r="D232" s="6" t="s">
        <v>395</v>
      </c>
      <c r="E232" s="6" t="s">
        <v>395</v>
      </c>
      <c r="F232" s="6" t="s">
        <v>491</v>
      </c>
      <c r="G232" s="6">
        <v>352170</v>
      </c>
      <c r="H232" s="65">
        <v>422970</v>
      </c>
      <c r="I232" s="66">
        <v>400</v>
      </c>
      <c r="J232" s="77">
        <v>7.6210235533030604</v>
      </c>
      <c r="K232" s="62">
        <v>3.3844840973224475</v>
      </c>
      <c r="L232" s="63">
        <v>6.6984840973224493</v>
      </c>
      <c r="M232" s="62">
        <v>27.91164010442909</v>
      </c>
      <c r="N232" s="82">
        <v>12.68178137651822</v>
      </c>
      <c r="O232" s="61">
        <v>9.1146459747817676</v>
      </c>
      <c r="P232" s="64">
        <v>6.6984840973224493</v>
      </c>
      <c r="Q232" s="1">
        <v>9.1198836081474308</v>
      </c>
      <c r="R232" s="1">
        <v>4.525284097322448</v>
      </c>
      <c r="S232" s="1" t="str">
        <f>VLOOKUP(F232,'6)Transmission Capacity - App G'!$C$7:$M$23,11,FALSE)</f>
        <v xml:space="preserve">  Offer signed  23/01/2025. Another offer  with ENW,  due to be signed   16/04/2025. Another parrallel submission made,offer due 08/04/2025.Another submission made, awaiting Clock start date</v>
      </c>
    </row>
    <row r="233" spans="2:19" ht="14.5" x14ac:dyDescent="0.35">
      <c r="B233" s="6" t="s">
        <v>238</v>
      </c>
      <c r="C233" s="6" t="s">
        <v>475</v>
      </c>
      <c r="D233" s="6" t="s">
        <v>216</v>
      </c>
      <c r="E233" s="6" t="s">
        <v>216</v>
      </c>
      <c r="F233" s="6" t="s">
        <v>423</v>
      </c>
      <c r="G233" s="6">
        <v>384007</v>
      </c>
      <c r="H233" s="65">
        <v>395893</v>
      </c>
      <c r="I233" s="66">
        <v>400</v>
      </c>
      <c r="J233" s="77">
        <v>4.572614131981835</v>
      </c>
      <c r="K233" s="62">
        <v>0</v>
      </c>
      <c r="L233" s="63">
        <v>2.8462371332120142</v>
      </c>
      <c r="M233" s="62">
        <v>31.597075104796566</v>
      </c>
      <c r="N233" s="82">
        <v>10.290865576386118</v>
      </c>
      <c r="O233" s="61">
        <v>7.5084982537834692</v>
      </c>
      <c r="P233" s="64">
        <v>2.8462371332120142</v>
      </c>
      <c r="Q233" s="1">
        <v>7.5672759587344265</v>
      </c>
      <c r="R233" s="1">
        <v>1.6732371332120124</v>
      </c>
      <c r="S233" s="1" t="str">
        <f>VLOOKUP(F233,'6)Transmission Capacity - App G'!$C$7:$M$23,11,FALSE)</f>
        <v>Offer with ENW, due  to be signed 22/01/2025</v>
      </c>
    </row>
    <row r="234" spans="2:19" ht="14.5" x14ac:dyDescent="0.35">
      <c r="B234" s="6" t="s">
        <v>239</v>
      </c>
      <c r="C234" s="6" t="s">
        <v>476</v>
      </c>
      <c r="D234" s="6" t="s">
        <v>387</v>
      </c>
      <c r="E234" s="6" t="s">
        <v>387</v>
      </c>
      <c r="F234" s="6" t="s">
        <v>418</v>
      </c>
      <c r="G234" s="6">
        <v>397437</v>
      </c>
      <c r="H234" s="65">
        <v>401979</v>
      </c>
      <c r="I234" s="66">
        <v>400</v>
      </c>
      <c r="J234" s="77">
        <v>7.6210235533030604</v>
      </c>
      <c r="K234" s="62">
        <v>9.3376414358796431</v>
      </c>
      <c r="L234" s="63">
        <v>13.974641435879644</v>
      </c>
      <c r="M234" s="62">
        <v>7</v>
      </c>
      <c r="N234" s="82">
        <v>1.9574944071588367</v>
      </c>
      <c r="O234" s="61">
        <v>1.4344262295081966</v>
      </c>
      <c r="P234" s="64">
        <v>7</v>
      </c>
      <c r="Q234" s="1">
        <v>1.4344262295081966</v>
      </c>
      <c r="R234" s="1">
        <v>7</v>
      </c>
      <c r="S234" s="1" t="str">
        <f>VLOOKUP(F234,'6)Transmission Capacity - App G'!$C$7:$M$23,11,FALSE)</f>
        <v>Offer  signed 27/08/2024</v>
      </c>
    </row>
    <row r="235" spans="2:19" ht="14.5" x14ac:dyDescent="0.35">
      <c r="B235" s="6" t="s">
        <v>240</v>
      </c>
      <c r="C235" s="6" t="s">
        <v>475</v>
      </c>
      <c r="D235" s="6" t="s">
        <v>393</v>
      </c>
      <c r="E235" s="6" t="s">
        <v>393</v>
      </c>
      <c r="F235" s="6" t="s">
        <v>420</v>
      </c>
      <c r="G235" s="6">
        <v>376250</v>
      </c>
      <c r="H235" s="65">
        <v>397574</v>
      </c>
      <c r="I235" s="66">
        <v>400</v>
      </c>
      <c r="J235" s="77">
        <v>4.572614131981835</v>
      </c>
      <c r="K235" s="62">
        <v>10.668480544599735</v>
      </c>
      <c r="L235" s="63">
        <v>15.305409884690558</v>
      </c>
      <c r="M235" s="62">
        <v>11.217948717948717</v>
      </c>
      <c r="N235" s="82">
        <v>1.9574944071588367</v>
      </c>
      <c r="O235" s="61">
        <v>1.4344262295081966</v>
      </c>
      <c r="P235" s="64">
        <v>11.217948717948717</v>
      </c>
      <c r="Q235" s="1">
        <v>1.4344262295081966</v>
      </c>
      <c r="R235" s="1">
        <v>8.7054098846905603</v>
      </c>
      <c r="S235" s="1" t="str">
        <f>VLOOKUP(F235,'6)Transmission Capacity - App G'!$C$7:$M$23,11,FALSE)</f>
        <v>PP submitted, awaiting Clock Start date</v>
      </c>
    </row>
    <row r="236" spans="2:19" ht="14.5" x14ac:dyDescent="0.35">
      <c r="B236" s="6" t="s">
        <v>241</v>
      </c>
      <c r="C236" s="6" t="s">
        <v>475</v>
      </c>
      <c r="D236" s="6" t="s">
        <v>391</v>
      </c>
      <c r="E236" s="6" t="s">
        <v>391</v>
      </c>
      <c r="F236" s="6" t="s">
        <v>421</v>
      </c>
      <c r="G236" s="6">
        <v>370045</v>
      </c>
      <c r="H236" s="65">
        <v>409863</v>
      </c>
      <c r="I236" s="66">
        <v>800</v>
      </c>
      <c r="J236" s="77">
        <v>9.1452282639636699</v>
      </c>
      <c r="K236" s="62">
        <v>8.6420499183956476</v>
      </c>
      <c r="L236" s="63">
        <v>14.262049918395649</v>
      </c>
      <c r="M236" s="62">
        <v>11.217948717948717</v>
      </c>
      <c r="N236" s="82">
        <v>1.9574944071588367</v>
      </c>
      <c r="O236" s="61">
        <v>1.4344262295081966</v>
      </c>
      <c r="P236" s="64">
        <v>11.217948717948717</v>
      </c>
      <c r="Q236" s="1">
        <v>1.4344262295081966</v>
      </c>
      <c r="R236" s="1">
        <v>11.217948717948717</v>
      </c>
      <c r="S236" s="1" t="str">
        <f>VLOOKUP(F236,'6)Transmission Capacity - App G'!$C$7:$M$23,11,FALSE)</f>
        <v>Offer signed 24/12/2024</v>
      </c>
    </row>
    <row r="237" spans="2:19" ht="14.5" x14ac:dyDescent="0.35">
      <c r="B237" s="6" t="s">
        <v>242</v>
      </c>
      <c r="C237" s="6" t="s">
        <v>475</v>
      </c>
      <c r="D237" s="6" t="s">
        <v>242</v>
      </c>
      <c r="E237" s="6" t="s">
        <v>242</v>
      </c>
      <c r="F237" s="6" t="s">
        <v>258</v>
      </c>
      <c r="G237" s="6">
        <v>386020</v>
      </c>
      <c r="H237" s="65">
        <v>438507</v>
      </c>
      <c r="I237" s="66">
        <v>400</v>
      </c>
      <c r="J237" s="77">
        <v>4.572614131981835</v>
      </c>
      <c r="K237" s="62">
        <v>1.4658493299905757</v>
      </c>
      <c r="L237" s="63">
        <v>5.6058493299905763</v>
      </c>
      <c r="M237" s="62">
        <v>0</v>
      </c>
      <c r="N237" s="82">
        <v>0</v>
      </c>
      <c r="O237" s="61">
        <v>0</v>
      </c>
      <c r="P237" s="64">
        <v>0</v>
      </c>
      <c r="Q237" s="1">
        <v>0</v>
      </c>
      <c r="R237" s="1">
        <v>0</v>
      </c>
      <c r="S237" s="1" t="str">
        <f>VLOOKUP(F237,'6)Transmission Capacity - App G'!$C$7:$M$23,11,FALSE)</f>
        <v>PP submitted, awaiting Clock Start date</v>
      </c>
    </row>
    <row r="238" spans="2:19" ht="14.5" x14ac:dyDescent="0.35">
      <c r="B238" s="6" t="s">
        <v>243</v>
      </c>
      <c r="C238" s="6" t="s">
        <v>475</v>
      </c>
      <c r="D238" s="6" t="s">
        <v>81</v>
      </c>
      <c r="E238" s="6" t="s">
        <v>81</v>
      </c>
      <c r="F238" s="6" t="s">
        <v>417</v>
      </c>
      <c r="G238" s="6">
        <v>388333</v>
      </c>
      <c r="H238" s="65">
        <v>402657</v>
      </c>
      <c r="I238" s="66">
        <v>630</v>
      </c>
      <c r="J238" s="77">
        <v>7.2018672578713909</v>
      </c>
      <c r="K238" s="62">
        <v>2.9740196102890906</v>
      </c>
      <c r="L238" s="63">
        <v>2.9740196102891048</v>
      </c>
      <c r="M238" s="62">
        <v>31.083860531519289</v>
      </c>
      <c r="N238" s="82">
        <v>8.9029082774049328</v>
      </c>
      <c r="O238" s="61">
        <v>6.5239344262295162</v>
      </c>
      <c r="P238" s="64">
        <v>2.9740196102891048</v>
      </c>
      <c r="Q238" s="1">
        <v>1.3649180327868842</v>
      </c>
      <c r="R238" s="1">
        <v>0</v>
      </c>
      <c r="S238" s="1" t="str">
        <f>VLOOKUP(F238,'6)Transmission Capacity - App G'!$C$7:$M$23,11,FALSE)</f>
        <v xml:space="preserve"> Offers with ENW, due to be signed 28/08/2024 - now extended to address queries</v>
      </c>
    </row>
    <row r="239" spans="2:19" ht="14.5" x14ac:dyDescent="0.35">
      <c r="B239" s="6" t="s">
        <v>244</v>
      </c>
      <c r="C239" s="6" t="s">
        <v>476</v>
      </c>
      <c r="D239" s="6" t="s">
        <v>381</v>
      </c>
      <c r="E239" s="58" t="s">
        <v>444</v>
      </c>
      <c r="F239" s="6" t="s">
        <v>492</v>
      </c>
      <c r="G239" s="6">
        <v>369770</v>
      </c>
      <c r="H239" s="65">
        <v>505803</v>
      </c>
      <c r="I239" s="66">
        <v>800</v>
      </c>
      <c r="J239" s="77">
        <v>15.242047106606121</v>
      </c>
      <c r="K239" s="62">
        <v>0</v>
      </c>
      <c r="L239" s="63">
        <v>0</v>
      </c>
      <c r="M239" s="62">
        <v>3.8321775482398737</v>
      </c>
      <c r="N239" s="82">
        <v>3.8321775482398737</v>
      </c>
      <c r="O239" s="61">
        <v>3.8321775482398737</v>
      </c>
      <c r="P239" s="64">
        <v>0</v>
      </c>
      <c r="Q239" s="1">
        <v>3.8321775482398737</v>
      </c>
      <c r="R239" s="1">
        <v>2.0546046969361385</v>
      </c>
      <c r="S239" s="1" t="str">
        <f>VLOOKUP(F239,'6)Transmission Capacity - App G'!$C$7:$M$23,11,FALSE)</f>
        <v>Offer with ENW, due to be signed 16/04/2025. Another PP submitted , awaiting Clock Start date.</v>
      </c>
    </row>
    <row r="240" spans="2:19" ht="14.5" x14ac:dyDescent="0.35">
      <c r="B240" s="6" t="s">
        <v>245</v>
      </c>
      <c r="C240" s="6" t="s">
        <v>476</v>
      </c>
      <c r="D240" s="6" t="s">
        <v>381</v>
      </c>
      <c r="E240" s="58" t="s">
        <v>444</v>
      </c>
      <c r="F240" s="6" t="s">
        <v>492</v>
      </c>
      <c r="G240" s="6">
        <v>360520</v>
      </c>
      <c r="H240" s="65">
        <v>521151</v>
      </c>
      <c r="I240" s="66">
        <v>400</v>
      </c>
      <c r="J240" s="77">
        <v>7.6210235533030604</v>
      </c>
      <c r="K240" s="62">
        <v>0</v>
      </c>
      <c r="L240" s="63">
        <v>0</v>
      </c>
      <c r="M240" s="62">
        <v>14.597357857308214</v>
      </c>
      <c r="N240" s="82">
        <v>14.597357857308214</v>
      </c>
      <c r="O240" s="61">
        <v>12.34426229508197</v>
      </c>
      <c r="P240" s="64">
        <v>0</v>
      </c>
      <c r="Q240" s="1">
        <v>15.052250574622409</v>
      </c>
      <c r="R240" s="1">
        <v>7.0630719545012273</v>
      </c>
      <c r="S240" s="1" t="str">
        <f>VLOOKUP(F240,'6)Transmission Capacity - App G'!$C$7:$M$23,11,FALSE)</f>
        <v>Offer with ENW, due to be signed 16/04/2025. Another PP submitted , awaiting Clock Start date.</v>
      </c>
    </row>
    <row r="241" spans="2:19" ht="14.5" x14ac:dyDescent="0.35">
      <c r="B241" s="6" t="s">
        <v>246</v>
      </c>
      <c r="C241" s="6" t="s">
        <v>476</v>
      </c>
      <c r="D241" s="6" t="s">
        <v>186</v>
      </c>
      <c r="E241" s="6" t="s">
        <v>186</v>
      </c>
      <c r="F241" s="6" t="s">
        <v>418</v>
      </c>
      <c r="G241" s="6">
        <v>396385</v>
      </c>
      <c r="H241" s="65">
        <v>396464</v>
      </c>
      <c r="I241" s="66">
        <v>400</v>
      </c>
      <c r="J241" s="77">
        <v>7.6210235533030604</v>
      </c>
      <c r="K241" s="62">
        <v>9.7562622934534353</v>
      </c>
      <c r="L241" s="63">
        <v>15.514262293453434</v>
      </c>
      <c r="M241" s="62">
        <v>8.0566442170957391</v>
      </c>
      <c r="N241" s="82">
        <v>5.3740492170022227</v>
      </c>
      <c r="O241" s="61">
        <v>3.9380327868852354</v>
      </c>
      <c r="P241" s="64">
        <v>8.0566442170957391</v>
      </c>
      <c r="Q241" s="1">
        <v>1.5109600065694226</v>
      </c>
      <c r="R241" s="1">
        <v>1.5109600065694226</v>
      </c>
      <c r="S241" s="1" t="str">
        <f>VLOOKUP(F241,'6)Transmission Capacity - App G'!$C$7:$M$23,11,FALSE)</f>
        <v>Offer  signed 27/08/2024</v>
      </c>
    </row>
    <row r="242" spans="2:19" ht="14.5" x14ac:dyDescent="0.35">
      <c r="B242" s="6" t="s">
        <v>247</v>
      </c>
      <c r="C242" s="6" t="s">
        <v>475</v>
      </c>
      <c r="D242" s="6" t="s">
        <v>81</v>
      </c>
      <c r="E242" s="6" t="s">
        <v>81</v>
      </c>
      <c r="F242" s="6" t="s">
        <v>417</v>
      </c>
      <c r="G242" s="6">
        <v>388030</v>
      </c>
      <c r="H242" s="65">
        <v>400511</v>
      </c>
      <c r="I242" s="66">
        <v>400</v>
      </c>
      <c r="J242" s="77">
        <v>4.572614131981835</v>
      </c>
      <c r="K242" s="62">
        <v>1.9904620659819088</v>
      </c>
      <c r="L242" s="63">
        <v>1.9904620659819088</v>
      </c>
      <c r="M242" s="62">
        <v>12.002477385459244</v>
      </c>
      <c r="N242" s="82">
        <v>8.9029082774049328</v>
      </c>
      <c r="O242" s="61">
        <v>6.5239344262295162</v>
      </c>
      <c r="P242" s="64">
        <v>1.9904620659819088</v>
      </c>
      <c r="Q242" s="1">
        <v>1.3649180327868842</v>
      </c>
      <c r="R242" s="1">
        <v>0</v>
      </c>
      <c r="S242" s="1" t="str">
        <f>VLOOKUP(F242,'6)Transmission Capacity - App G'!$C$7:$M$23,11,FALSE)</f>
        <v xml:space="preserve"> Offers with ENW, due to be signed 28/08/2024 - now extended to address queries</v>
      </c>
    </row>
    <row r="243" spans="2:19" ht="14.5" x14ac:dyDescent="0.35">
      <c r="B243" s="6" t="s">
        <v>248</v>
      </c>
      <c r="C243" s="6" t="s">
        <v>476</v>
      </c>
      <c r="D243" s="6" t="s">
        <v>141</v>
      </c>
      <c r="E243" s="6" t="s">
        <v>141</v>
      </c>
      <c r="F243" s="6" t="s">
        <v>419</v>
      </c>
      <c r="G243" s="6">
        <v>357891</v>
      </c>
      <c r="H243" s="65">
        <v>395944</v>
      </c>
      <c r="I243" s="66">
        <v>630</v>
      </c>
      <c r="J243" s="77">
        <v>12.00311209645232</v>
      </c>
      <c r="K243" s="62">
        <v>8.7634295234996227</v>
      </c>
      <c r="L243" s="63">
        <v>12.900429523499623</v>
      </c>
      <c r="M243" s="62">
        <v>28.370367351815915</v>
      </c>
      <c r="N243" s="82">
        <v>11.148852901484478</v>
      </c>
      <c r="O243" s="61">
        <v>8.01290009699321</v>
      </c>
      <c r="P243" s="64">
        <v>12.900429523499623</v>
      </c>
      <c r="Q243" s="1">
        <v>0</v>
      </c>
      <c r="R243" s="1">
        <v>0</v>
      </c>
      <c r="S243" s="1" t="str">
        <f>VLOOKUP(F243,'6)Transmission Capacity - App G'!$C$7:$M$23,11,FALSE)</f>
        <v>N/A</v>
      </c>
    </row>
    <row r="244" spans="2:19" ht="14.5" x14ac:dyDescent="0.35">
      <c r="B244" s="6" t="s">
        <v>249</v>
      </c>
      <c r="C244" s="6" t="s">
        <v>476</v>
      </c>
      <c r="D244" s="6" t="s">
        <v>381</v>
      </c>
      <c r="E244" s="58" t="s">
        <v>444</v>
      </c>
      <c r="F244" s="6" t="s">
        <v>492</v>
      </c>
      <c r="G244" s="6">
        <v>349973</v>
      </c>
      <c r="H244" s="65">
        <v>530340</v>
      </c>
      <c r="I244" s="66">
        <v>630</v>
      </c>
      <c r="J244" s="77">
        <v>12.00311209645232</v>
      </c>
      <c r="K244" s="62">
        <v>0</v>
      </c>
      <c r="L244" s="63">
        <v>0</v>
      </c>
      <c r="M244" s="62">
        <v>14.597357857308214</v>
      </c>
      <c r="N244" s="82">
        <v>4.7101214574898806</v>
      </c>
      <c r="O244" s="61">
        <v>3.3852570320077611</v>
      </c>
      <c r="P244" s="64">
        <v>0</v>
      </c>
      <c r="Q244" s="1">
        <v>3.8410281280310388</v>
      </c>
      <c r="R244" s="1">
        <v>8.656510839695418</v>
      </c>
      <c r="S244" s="1" t="str">
        <f>VLOOKUP(F244,'6)Transmission Capacity - App G'!$C$7:$M$23,11,FALSE)</f>
        <v>Offer with ENW, due to be signed 16/04/2025. Another PP submitted , awaiting Clock Start date.</v>
      </c>
    </row>
    <row r="245" spans="2:19" ht="14.5" x14ac:dyDescent="0.35">
      <c r="B245" s="6" t="s">
        <v>250</v>
      </c>
      <c r="C245" s="6" t="s">
        <v>476</v>
      </c>
      <c r="D245" s="6" t="s">
        <v>381</v>
      </c>
      <c r="E245" s="58" t="s">
        <v>444</v>
      </c>
      <c r="F245" s="6" t="s">
        <v>492</v>
      </c>
      <c r="G245" s="6">
        <v>349973</v>
      </c>
      <c r="H245" s="65">
        <v>530340</v>
      </c>
      <c r="I245" s="66">
        <v>630</v>
      </c>
      <c r="J245" s="77">
        <v>12.00311209645232</v>
      </c>
      <c r="K245" s="62">
        <v>0</v>
      </c>
      <c r="L245" s="63">
        <v>0</v>
      </c>
      <c r="M245" s="62">
        <v>14.597357857308214</v>
      </c>
      <c r="N245" s="82">
        <v>14.597357857308214</v>
      </c>
      <c r="O245" s="61">
        <v>12.34426229508197</v>
      </c>
      <c r="P245" s="64">
        <v>0</v>
      </c>
      <c r="Q245" s="1">
        <v>14.41833307301544</v>
      </c>
      <c r="R245" s="1">
        <v>10.275185225766105</v>
      </c>
      <c r="S245" s="1" t="str">
        <f>VLOOKUP(F245,'6)Transmission Capacity - App G'!$C$7:$M$23,11,FALSE)</f>
        <v>Offer with ENW, due to be signed 16/04/2025. Another PP submitted , awaiting Clock Start date.</v>
      </c>
    </row>
    <row r="246" spans="2:19" ht="14.5" x14ac:dyDescent="0.35">
      <c r="B246" s="6" t="s">
        <v>251</v>
      </c>
      <c r="C246" s="6" t="s">
        <v>475</v>
      </c>
      <c r="D246" s="6" t="s">
        <v>43</v>
      </c>
      <c r="E246" s="6" t="s">
        <v>43</v>
      </c>
      <c r="F246" s="6" t="s">
        <v>491</v>
      </c>
      <c r="G246" s="6">
        <v>331831</v>
      </c>
      <c r="H246" s="65">
        <v>441463</v>
      </c>
      <c r="I246" s="66">
        <v>400</v>
      </c>
      <c r="J246" s="77">
        <v>4.572614131981835</v>
      </c>
      <c r="K246" s="62">
        <v>17.374704352389013</v>
      </c>
      <c r="L246" s="63">
        <v>22.890188919773792</v>
      </c>
      <c r="M246" s="62">
        <v>11.217948717948717</v>
      </c>
      <c r="N246" s="82">
        <v>1.9574944071588367</v>
      </c>
      <c r="O246" s="61">
        <v>1.4344262295081966</v>
      </c>
      <c r="P246" s="64">
        <v>11.217948717948717</v>
      </c>
      <c r="Q246" s="1">
        <v>1.4344262295081966</v>
      </c>
      <c r="R246" s="1">
        <v>11.217948717948717</v>
      </c>
      <c r="S246" s="1" t="str">
        <f>VLOOKUP(F246,'6)Transmission Capacity - App G'!$C$7:$M$23,11,FALSE)</f>
        <v xml:space="preserve">  Offer signed  23/01/2025. Another offer  with ENW,  due to be signed   16/04/2025. Another parrallel submission made,offer due 08/04/2025.Another submission made, awaiting Clock start date</v>
      </c>
    </row>
    <row r="247" spans="2:19" ht="14.5" x14ac:dyDescent="0.35">
      <c r="B247" s="6" t="s">
        <v>252</v>
      </c>
      <c r="C247" s="6" t="s">
        <v>476</v>
      </c>
      <c r="D247" s="6" t="s">
        <v>397</v>
      </c>
      <c r="E247" s="6" t="s">
        <v>397</v>
      </c>
      <c r="F247" s="6" t="s">
        <v>423</v>
      </c>
      <c r="G247" s="6">
        <v>392447</v>
      </c>
      <c r="H247" s="65">
        <v>385492</v>
      </c>
      <c r="I247" s="66">
        <v>400</v>
      </c>
      <c r="J247" s="77">
        <v>7.6210235533030604</v>
      </c>
      <c r="K247" s="62">
        <v>10.46995125747892</v>
      </c>
      <c r="L247" s="63">
        <v>15.10695125747892</v>
      </c>
      <c r="M247" s="62">
        <v>8.10983606557377</v>
      </c>
      <c r="N247" s="82">
        <v>1.3352226720647771</v>
      </c>
      <c r="O247" s="61">
        <v>0.959650824442289</v>
      </c>
      <c r="P247" s="64">
        <v>8.10983606557377</v>
      </c>
      <c r="Q247" s="1">
        <v>0.5634335596508242</v>
      </c>
      <c r="R247" s="1">
        <v>4.7614754098360637</v>
      </c>
      <c r="S247" s="1" t="str">
        <f>VLOOKUP(F247,'6)Transmission Capacity - App G'!$C$7:$M$23,11,FALSE)</f>
        <v>Offer with ENW, due  to be signed 22/01/2025</v>
      </c>
    </row>
    <row r="248" spans="2:19" ht="14.5" x14ac:dyDescent="0.35">
      <c r="B248" s="6" t="s">
        <v>253</v>
      </c>
      <c r="C248" s="6" t="s">
        <v>475</v>
      </c>
      <c r="D248" s="6" t="s">
        <v>352</v>
      </c>
      <c r="E248" s="6" t="s">
        <v>352</v>
      </c>
      <c r="F248" s="6" t="s">
        <v>416</v>
      </c>
      <c r="G248" s="6">
        <v>382555</v>
      </c>
      <c r="H248" s="65">
        <v>390327</v>
      </c>
      <c r="I248" s="66">
        <v>400</v>
      </c>
      <c r="J248" s="77">
        <v>4.572614131981835</v>
      </c>
      <c r="K248" s="62">
        <v>7.5080229689526927</v>
      </c>
      <c r="L248" s="63">
        <v>11.008022968952693</v>
      </c>
      <c r="M248" s="62">
        <v>8.8519999999999754</v>
      </c>
      <c r="N248" s="82">
        <v>1.9574944071588367</v>
      </c>
      <c r="O248" s="61">
        <v>1.4344262295081966</v>
      </c>
      <c r="P248" s="64">
        <v>8.8519999999999754</v>
      </c>
      <c r="Q248" s="1">
        <v>1.4344262295081966</v>
      </c>
      <c r="R248" s="1">
        <v>9.3100229689526923</v>
      </c>
      <c r="S248" s="1" t="str">
        <f>VLOOKUP(F248,'6)Transmission Capacity - App G'!$C$7:$M$23,11,FALSE)</f>
        <v>Offer with ENW, due  to be signed 11/03/2025</v>
      </c>
    </row>
    <row r="249" spans="2:19" ht="14.5" x14ac:dyDescent="0.35">
      <c r="B249" s="6" t="s">
        <v>254</v>
      </c>
      <c r="C249" s="6" t="s">
        <v>475</v>
      </c>
      <c r="D249" s="6" t="s">
        <v>413</v>
      </c>
      <c r="E249" s="6" t="s">
        <v>413</v>
      </c>
      <c r="F249" s="6" t="s">
        <v>420</v>
      </c>
      <c r="G249" s="6">
        <v>372569</v>
      </c>
      <c r="H249" s="65">
        <v>392079</v>
      </c>
      <c r="I249" s="66">
        <v>400</v>
      </c>
      <c r="J249" s="77">
        <v>4.572614131981835</v>
      </c>
      <c r="K249" s="62">
        <v>2.291343021642481</v>
      </c>
      <c r="L249" s="63">
        <v>7.2313430216424823</v>
      </c>
      <c r="M249" s="62">
        <v>11.217948717948717</v>
      </c>
      <c r="N249" s="82">
        <v>1.9574944071588367</v>
      </c>
      <c r="O249" s="61">
        <v>1.4344262295081966</v>
      </c>
      <c r="P249" s="64">
        <v>7.2313430216424823</v>
      </c>
      <c r="Q249" s="1">
        <v>1.4344262295081966</v>
      </c>
      <c r="R249" s="1">
        <v>10.038197540669348</v>
      </c>
      <c r="S249" s="1" t="str">
        <f>VLOOKUP(F249,'6)Transmission Capacity - App G'!$C$7:$M$23,11,FALSE)</f>
        <v>PP submitted, awaiting Clock Start date</v>
      </c>
    </row>
    <row r="250" spans="2:19" ht="14.5" x14ac:dyDescent="0.35">
      <c r="B250" s="6" t="s">
        <v>255</v>
      </c>
      <c r="C250" s="6" t="s">
        <v>475</v>
      </c>
      <c r="D250" s="6" t="s">
        <v>412</v>
      </c>
      <c r="E250" s="6" t="s">
        <v>412</v>
      </c>
      <c r="F250" s="6" t="s">
        <v>423</v>
      </c>
      <c r="G250" s="6">
        <v>391010</v>
      </c>
      <c r="H250" s="65">
        <v>389489</v>
      </c>
      <c r="I250" s="66">
        <v>400</v>
      </c>
      <c r="J250" s="77">
        <v>4.572614131981835</v>
      </c>
      <c r="K250" s="62">
        <v>0</v>
      </c>
      <c r="L250" s="63">
        <v>0</v>
      </c>
      <c r="M250" s="62">
        <v>30.597434862803819</v>
      </c>
      <c r="N250" s="82">
        <v>12.470522536896688</v>
      </c>
      <c r="O250" s="61">
        <v>9.0988358556460991</v>
      </c>
      <c r="P250" s="64">
        <v>0</v>
      </c>
      <c r="Q250" s="1">
        <v>9.1326884835477191</v>
      </c>
      <c r="R250" s="1">
        <v>0</v>
      </c>
      <c r="S250" s="1" t="str">
        <f>VLOOKUP(F250,'6)Transmission Capacity - App G'!$C$7:$M$23,11,FALSE)</f>
        <v>Offer with ENW, due  to be signed 22/01/2025</v>
      </c>
    </row>
    <row r="251" spans="2:19" ht="14.5" x14ac:dyDescent="0.35">
      <c r="B251" s="6" t="s">
        <v>256</v>
      </c>
      <c r="C251" s="6" t="s">
        <v>475</v>
      </c>
      <c r="D251" s="6" t="s">
        <v>406</v>
      </c>
      <c r="E251" s="6" t="s">
        <v>406</v>
      </c>
      <c r="F251" s="6" t="s">
        <v>418</v>
      </c>
      <c r="G251" s="6">
        <v>388606</v>
      </c>
      <c r="H251" s="65">
        <v>397346</v>
      </c>
      <c r="I251" s="66">
        <v>630</v>
      </c>
      <c r="J251" s="77">
        <v>7.2018672578713909</v>
      </c>
      <c r="K251" s="62">
        <v>2.363155397157044</v>
      </c>
      <c r="L251" s="63">
        <v>5.863155397157044</v>
      </c>
      <c r="M251" s="62">
        <v>11.217948717948717</v>
      </c>
      <c r="N251" s="82">
        <v>1.9574944071588367</v>
      </c>
      <c r="O251" s="61">
        <v>1.4344262295081966</v>
      </c>
      <c r="P251" s="64">
        <v>5.863155397157044</v>
      </c>
      <c r="Q251" s="1">
        <v>1.4344262295081966</v>
      </c>
      <c r="R251" s="1">
        <v>5.8859553971570442</v>
      </c>
      <c r="S251" s="1" t="str">
        <f>VLOOKUP(F251,'6)Transmission Capacity - App G'!$C$7:$M$23,11,FALSE)</f>
        <v>Offer  signed 27/08/2024</v>
      </c>
    </row>
    <row r="252" spans="2:19" ht="14.5" x14ac:dyDescent="0.35">
      <c r="B252" s="6" t="s">
        <v>257</v>
      </c>
      <c r="C252" s="6" t="s">
        <v>476</v>
      </c>
      <c r="D252" s="6" t="s">
        <v>303</v>
      </c>
      <c r="E252" s="6" t="s">
        <v>303</v>
      </c>
      <c r="F252" s="6" t="s">
        <v>494</v>
      </c>
      <c r="G252" s="6">
        <v>341294</v>
      </c>
      <c r="H252" s="65">
        <v>408158</v>
      </c>
      <c r="I252" s="66">
        <v>800</v>
      </c>
      <c r="J252" s="77">
        <v>15.242047106606121</v>
      </c>
      <c r="K252" s="62">
        <v>8.7867925298678884</v>
      </c>
      <c r="L252" s="63">
        <v>13.423792529867889</v>
      </c>
      <c r="M252" s="62">
        <v>11.217948717948717</v>
      </c>
      <c r="N252" s="82">
        <v>1.9574944071588367</v>
      </c>
      <c r="O252" s="61">
        <v>1.4344262295081966</v>
      </c>
      <c r="P252" s="64">
        <v>11.217948717948717</v>
      </c>
      <c r="Q252" s="1">
        <v>1.4344262295081966</v>
      </c>
      <c r="R252" s="1">
        <v>10.451307682927336</v>
      </c>
      <c r="S252" s="1" t="str">
        <f>VLOOKUP(F252,'6)Transmission Capacity - App G'!$C$7:$M$23,11,FALSE)</f>
        <v>Offer signed   29/05/2024. Parrallel offer  signed 27/08/2024</v>
      </c>
    </row>
    <row r="253" spans="2:19" ht="14.5" x14ac:dyDescent="0.35">
      <c r="B253" s="6" t="s">
        <v>258</v>
      </c>
      <c r="C253" s="6" t="s">
        <v>476</v>
      </c>
      <c r="D253" s="6" t="s">
        <v>258</v>
      </c>
      <c r="E253" s="6" t="s">
        <v>258</v>
      </c>
      <c r="F253" s="6" t="s">
        <v>258</v>
      </c>
      <c r="G253" s="6">
        <v>378428</v>
      </c>
      <c r="H253" s="65">
        <v>433238</v>
      </c>
      <c r="I253" s="66">
        <v>400</v>
      </c>
      <c r="J253" s="77">
        <v>7.6210235533030604</v>
      </c>
      <c r="K253" s="62">
        <v>13.244927447783297</v>
      </c>
      <c r="L253" s="63">
        <v>21.333672162134341</v>
      </c>
      <c r="M253" s="62">
        <v>6.6934426229508288</v>
      </c>
      <c r="N253" s="82">
        <v>1.1020242914979772</v>
      </c>
      <c r="O253" s="61">
        <v>0.79204655674102931</v>
      </c>
      <c r="P253" s="64">
        <v>6.6934426229508288</v>
      </c>
      <c r="Q253" s="1">
        <v>0.843452958292918</v>
      </c>
      <c r="R253" s="1">
        <v>7.1278688524590033</v>
      </c>
      <c r="S253" s="1" t="str">
        <f>VLOOKUP(F253,'6)Transmission Capacity - App G'!$C$7:$M$23,11,FALSE)</f>
        <v>PP submitted, awaiting Clock Start date</v>
      </c>
    </row>
    <row r="254" spans="2:19" ht="14.5" x14ac:dyDescent="0.35">
      <c r="B254" s="78" t="s">
        <v>588</v>
      </c>
      <c r="C254" s="6" t="s">
        <v>476</v>
      </c>
      <c r="D254" s="6" t="s">
        <v>258</v>
      </c>
      <c r="E254" s="6" t="s">
        <v>258</v>
      </c>
      <c r="F254" s="6" t="s">
        <v>258</v>
      </c>
      <c r="G254" s="6">
        <v>374463</v>
      </c>
      <c r="H254" s="65">
        <v>441514</v>
      </c>
      <c r="I254" s="66">
        <v>630</v>
      </c>
      <c r="J254" s="77">
        <v>12.00311209645232</v>
      </c>
      <c r="K254" s="62">
        <v>0</v>
      </c>
      <c r="L254" s="63">
        <v>8.8522999999999996</v>
      </c>
      <c r="M254" s="62">
        <v>19.603053435114504</v>
      </c>
      <c r="N254" s="82">
        <v>19.603053435114504</v>
      </c>
      <c r="O254" s="61">
        <v>19.603053435114504</v>
      </c>
      <c r="P254" s="64">
        <v>8.8522999999999996</v>
      </c>
      <c r="Q254" s="1">
        <v>19.603053435114504</v>
      </c>
      <c r="R254" s="1">
        <v>8.9830000000000005</v>
      </c>
      <c r="S254" s="1" t="str">
        <f>VLOOKUP(F254,'6)Transmission Capacity - App G'!$C$7:$M$23,11,FALSE)</f>
        <v>PP submitted, awaiting Clock Start date</v>
      </c>
    </row>
    <row r="255" spans="2:19" ht="14.5" x14ac:dyDescent="0.35">
      <c r="B255" s="6" t="s">
        <v>259</v>
      </c>
      <c r="C255" s="6" t="s">
        <v>475</v>
      </c>
      <c r="D255" s="6" t="s">
        <v>132</v>
      </c>
      <c r="E255" s="6" t="s">
        <v>132</v>
      </c>
      <c r="F255" s="6" t="s">
        <v>421</v>
      </c>
      <c r="G255" s="6">
        <v>381161</v>
      </c>
      <c r="H255" s="65">
        <v>398842</v>
      </c>
      <c r="I255" s="66">
        <v>400</v>
      </c>
      <c r="J255" s="77">
        <v>4.572614131981835</v>
      </c>
      <c r="K255" s="62">
        <v>0</v>
      </c>
      <c r="L255" s="63">
        <v>14.692766097742558</v>
      </c>
      <c r="M255" s="62">
        <v>7</v>
      </c>
      <c r="N255" s="82">
        <v>1.9574944071588367</v>
      </c>
      <c r="O255" s="61">
        <v>1.4344262295081966</v>
      </c>
      <c r="P255" s="64">
        <v>7</v>
      </c>
      <c r="Q255" s="1">
        <v>1.4344262295081966</v>
      </c>
      <c r="R255" s="1">
        <v>0</v>
      </c>
      <c r="S255" s="1" t="str">
        <f>VLOOKUP(F255,'6)Transmission Capacity - App G'!$C$7:$M$23,11,FALSE)</f>
        <v>Offer signed 24/12/2024</v>
      </c>
    </row>
    <row r="256" spans="2:19" ht="14.5" x14ac:dyDescent="0.35">
      <c r="B256" s="6" t="s">
        <v>260</v>
      </c>
      <c r="C256" s="6" t="s">
        <v>476</v>
      </c>
      <c r="D256" s="6" t="s">
        <v>402</v>
      </c>
      <c r="E256" s="6" t="s">
        <v>402</v>
      </c>
      <c r="F256" s="6" t="s">
        <v>490</v>
      </c>
      <c r="G256" s="6">
        <v>341768</v>
      </c>
      <c r="H256" s="65">
        <v>553686</v>
      </c>
      <c r="I256" s="66">
        <v>400</v>
      </c>
      <c r="J256" s="77">
        <v>7.6210235533030604</v>
      </c>
      <c r="K256" s="62">
        <v>7.9823481285881943</v>
      </c>
      <c r="L256" s="63">
        <v>12.119348128588195</v>
      </c>
      <c r="M256" s="62">
        <v>7</v>
      </c>
      <c r="N256" s="82">
        <v>1.9574944071588367</v>
      </c>
      <c r="O256" s="61">
        <v>1.4344262295081966</v>
      </c>
      <c r="P256" s="64">
        <v>7</v>
      </c>
      <c r="Q256" s="1">
        <v>1.4344262295081966</v>
      </c>
      <c r="R256" s="1">
        <v>7</v>
      </c>
      <c r="S256" s="1" t="str">
        <f>VLOOKUP(F256,'6)Transmission Capacity - App G'!$C$7:$M$23,11,FALSE)</f>
        <v>Offer  signed  20/11/2024.Another parrallel submission made, offer due 15/02/2025. Another parrallel submission made, awaiting Clock start date</v>
      </c>
    </row>
    <row r="257" spans="2:19" ht="14.5" x14ac:dyDescent="0.35">
      <c r="B257" s="6" t="s">
        <v>261</v>
      </c>
      <c r="C257" s="6" t="s">
        <v>475</v>
      </c>
      <c r="D257" s="6" t="s">
        <v>242</v>
      </c>
      <c r="E257" s="6" t="s">
        <v>242</v>
      </c>
      <c r="F257" s="6" t="s">
        <v>258</v>
      </c>
      <c r="G257" s="6">
        <v>387571</v>
      </c>
      <c r="H257" s="65">
        <v>439522</v>
      </c>
      <c r="I257" s="66">
        <v>800</v>
      </c>
      <c r="J257" s="77">
        <v>9.1452282639636699</v>
      </c>
      <c r="K257" s="62">
        <v>1.4953708968234336</v>
      </c>
      <c r="L257" s="63">
        <v>10.495370896823434</v>
      </c>
      <c r="M257" s="62">
        <v>0</v>
      </c>
      <c r="N257" s="82">
        <v>0</v>
      </c>
      <c r="O257" s="61">
        <v>0</v>
      </c>
      <c r="P257" s="64">
        <v>0</v>
      </c>
      <c r="Q257" s="1">
        <v>0</v>
      </c>
      <c r="R257" s="1">
        <v>0</v>
      </c>
      <c r="S257" s="1" t="str">
        <f>VLOOKUP(F257,'6)Transmission Capacity - App G'!$C$7:$M$23,11,FALSE)</f>
        <v>PP submitted, awaiting Clock Start date</v>
      </c>
    </row>
    <row r="258" spans="2:19" ht="14.5" x14ac:dyDescent="0.35">
      <c r="B258" s="6" t="s">
        <v>262</v>
      </c>
      <c r="C258" s="6" t="s">
        <v>475</v>
      </c>
      <c r="D258" s="6" t="s">
        <v>398</v>
      </c>
      <c r="E258" s="6" t="s">
        <v>398</v>
      </c>
      <c r="F258" s="6" t="s">
        <v>416</v>
      </c>
      <c r="G258" s="6">
        <v>384427</v>
      </c>
      <c r="H258" s="65">
        <v>398261</v>
      </c>
      <c r="I258" s="66">
        <v>400</v>
      </c>
      <c r="J258" s="77">
        <v>4.572614131981835</v>
      </c>
      <c r="K258" s="62">
        <v>5.8759840530854035</v>
      </c>
      <c r="L258" s="63">
        <v>16.563342484125812</v>
      </c>
      <c r="M258" s="62">
        <v>29.528127087742831</v>
      </c>
      <c r="N258" s="82">
        <v>8.4801755085759858</v>
      </c>
      <c r="O258" s="61">
        <v>6.1873690337601861</v>
      </c>
      <c r="P258" s="64">
        <v>16.563342484125812</v>
      </c>
      <c r="Q258" s="1">
        <v>6.0413784755341382</v>
      </c>
      <c r="R258" s="1">
        <v>15.011742484125811</v>
      </c>
      <c r="S258" s="1" t="str">
        <f>VLOOKUP(F258,'6)Transmission Capacity - App G'!$C$7:$M$23,11,FALSE)</f>
        <v>Offer with ENW, due  to be signed 11/03/2025</v>
      </c>
    </row>
    <row r="259" spans="2:19" ht="14.5" x14ac:dyDescent="0.35">
      <c r="B259" s="6" t="s">
        <v>263</v>
      </c>
      <c r="C259" s="6" t="s">
        <v>476</v>
      </c>
      <c r="D259" s="6" t="s">
        <v>303</v>
      </c>
      <c r="E259" s="6" t="s">
        <v>303</v>
      </c>
      <c r="F259" s="6" t="s">
        <v>494</v>
      </c>
      <c r="G259" s="6">
        <v>349148</v>
      </c>
      <c r="H259" s="65">
        <v>404549</v>
      </c>
      <c r="I259" s="66">
        <v>400</v>
      </c>
      <c r="J259" s="77">
        <v>7.6210235533030604</v>
      </c>
      <c r="K259" s="62">
        <v>8.5018098175147045</v>
      </c>
      <c r="L259" s="63">
        <v>22.771307682927343</v>
      </c>
      <c r="M259" s="62">
        <v>11.217948717948717</v>
      </c>
      <c r="N259" s="82">
        <v>1.9574944071588367</v>
      </c>
      <c r="O259" s="61">
        <v>1.4344262295081966</v>
      </c>
      <c r="P259" s="64">
        <v>11.217948717948717</v>
      </c>
      <c r="Q259" s="1">
        <v>1.4344262295081966</v>
      </c>
      <c r="R259" s="1">
        <v>10.451307682927336</v>
      </c>
      <c r="S259" s="1" t="str">
        <f>VLOOKUP(F259,'6)Transmission Capacity - App G'!$C$7:$M$23,11,FALSE)</f>
        <v>Offer signed   29/05/2024. Parrallel offer  signed 27/08/2024</v>
      </c>
    </row>
    <row r="260" spans="2:19" ht="14.5" x14ac:dyDescent="0.35">
      <c r="B260" s="6" t="s">
        <v>264</v>
      </c>
      <c r="C260" s="6" t="s">
        <v>476</v>
      </c>
      <c r="D260" s="6" t="s">
        <v>402</v>
      </c>
      <c r="E260" s="6" t="s">
        <v>402</v>
      </c>
      <c r="F260" s="6" t="s">
        <v>490</v>
      </c>
      <c r="G260" s="6">
        <v>339059</v>
      </c>
      <c r="H260" s="65">
        <v>553548</v>
      </c>
      <c r="I260" s="66">
        <v>400</v>
      </c>
      <c r="J260" s="77">
        <v>7.6210235533030604</v>
      </c>
      <c r="K260" s="62">
        <v>7.7571217998208084</v>
      </c>
      <c r="L260" s="63">
        <v>11.557121799820809</v>
      </c>
      <c r="M260" s="62">
        <v>2.6844262295081971</v>
      </c>
      <c r="N260" s="82">
        <v>0.44197031039136303</v>
      </c>
      <c r="O260" s="61">
        <v>0.31765276430649858</v>
      </c>
      <c r="P260" s="64">
        <v>2.6844262295081971</v>
      </c>
      <c r="Q260" s="1">
        <v>1.4344262295081966</v>
      </c>
      <c r="R260" s="1">
        <v>7</v>
      </c>
      <c r="S260" s="1" t="str">
        <f>VLOOKUP(F260,'6)Transmission Capacity - App G'!$C$7:$M$23,11,FALSE)</f>
        <v>Offer  signed  20/11/2024.Another parrallel submission made, offer due 15/02/2025. Another parrallel submission made, awaiting Clock start date</v>
      </c>
    </row>
    <row r="261" spans="2:19" ht="14.5" x14ac:dyDescent="0.35">
      <c r="B261" s="6" t="s">
        <v>265</v>
      </c>
      <c r="C261" s="6" t="s">
        <v>475</v>
      </c>
      <c r="D261" s="6" t="s">
        <v>412</v>
      </c>
      <c r="E261" s="6" t="s">
        <v>412</v>
      </c>
      <c r="F261" s="6" t="s">
        <v>423</v>
      </c>
      <c r="G261" s="6">
        <v>389826</v>
      </c>
      <c r="H261" s="65">
        <v>390619</v>
      </c>
      <c r="I261" s="66">
        <v>400</v>
      </c>
      <c r="J261" s="77">
        <v>4.572614131981835</v>
      </c>
      <c r="K261" s="62">
        <v>0</v>
      </c>
      <c r="L261" s="63">
        <v>0</v>
      </c>
      <c r="M261" s="62">
        <v>31.264833341534374</v>
      </c>
      <c r="N261" s="82">
        <v>9.152213801356206</v>
      </c>
      <c r="O261" s="61">
        <v>6.6777066356228199</v>
      </c>
      <c r="P261" s="64">
        <v>0</v>
      </c>
      <c r="Q261" s="1">
        <v>6.7370527132982971</v>
      </c>
      <c r="R261" s="1">
        <v>0</v>
      </c>
      <c r="S261" s="1" t="str">
        <f>VLOOKUP(F261,'6)Transmission Capacity - App G'!$C$7:$M$23,11,FALSE)</f>
        <v>Offer with ENW, due  to be signed 22/01/2025</v>
      </c>
    </row>
    <row r="262" spans="2:19" ht="14.5" x14ac:dyDescent="0.35">
      <c r="B262" s="6" t="s">
        <v>266</v>
      </c>
      <c r="C262" s="6" t="s">
        <v>475</v>
      </c>
      <c r="D262" s="6" t="s">
        <v>43</v>
      </c>
      <c r="E262" s="6" t="s">
        <v>43</v>
      </c>
      <c r="F262" s="6" t="s">
        <v>491</v>
      </c>
      <c r="G262" s="6">
        <v>335679</v>
      </c>
      <c r="H262" s="65">
        <v>439130</v>
      </c>
      <c r="I262" s="66">
        <v>800</v>
      </c>
      <c r="J262" s="77">
        <v>9.1452282639636699</v>
      </c>
      <c r="K262" s="62">
        <v>9.1790662814837916</v>
      </c>
      <c r="L262" s="63">
        <v>11.159066281483792</v>
      </c>
      <c r="M262" s="62">
        <v>11.217948717948717</v>
      </c>
      <c r="N262" s="82">
        <v>1.9574944071588367</v>
      </c>
      <c r="O262" s="61">
        <v>1.4344262295081966</v>
      </c>
      <c r="P262" s="64">
        <v>11.159066281483792</v>
      </c>
      <c r="Q262" s="1">
        <v>1.4344262295081966</v>
      </c>
      <c r="R262" s="1">
        <v>6.9764662814837912</v>
      </c>
      <c r="S262" s="1" t="str">
        <f>VLOOKUP(F262,'6)Transmission Capacity - App G'!$C$7:$M$23,11,FALSE)</f>
        <v xml:space="preserve">  Offer signed  23/01/2025. Another offer  with ENW,  due to be signed   16/04/2025. Another parrallel submission made,offer due 08/04/2025.Another submission made, awaiting Clock start date</v>
      </c>
    </row>
    <row r="263" spans="2:19" ht="14.5" x14ac:dyDescent="0.35">
      <c r="B263" s="6" t="s">
        <v>267</v>
      </c>
      <c r="C263" s="6" t="s">
        <v>476</v>
      </c>
      <c r="D263" s="6" t="s">
        <v>397</v>
      </c>
      <c r="E263" s="6" t="s">
        <v>397</v>
      </c>
      <c r="F263" s="6" t="s">
        <v>423</v>
      </c>
      <c r="G263" s="6">
        <v>392096</v>
      </c>
      <c r="H263" s="65">
        <v>383493</v>
      </c>
      <c r="I263" s="66">
        <v>630</v>
      </c>
      <c r="J263" s="77">
        <v>12.00311209645232</v>
      </c>
      <c r="K263" s="62">
        <v>6.6969696451705403</v>
      </c>
      <c r="L263" s="63">
        <v>10.19696964517054</v>
      </c>
      <c r="M263" s="62">
        <v>23.62276612276586</v>
      </c>
      <c r="N263" s="82">
        <v>13.226450742240214</v>
      </c>
      <c r="O263" s="61">
        <v>9.5061105722599422</v>
      </c>
      <c r="P263" s="64">
        <v>10.19696964517054</v>
      </c>
      <c r="Q263" s="1">
        <v>9.4181377303588754</v>
      </c>
      <c r="R263" s="1">
        <v>10.811169645170541</v>
      </c>
      <c r="S263" s="1" t="str">
        <f>VLOOKUP(F263,'6)Transmission Capacity - App G'!$C$7:$M$23,11,FALSE)</f>
        <v>Offer with ENW, due  to be signed 22/01/2025</v>
      </c>
    </row>
    <row r="264" spans="2:19" ht="14.5" x14ac:dyDescent="0.35">
      <c r="B264" s="6" t="s">
        <v>268</v>
      </c>
      <c r="C264" s="6" t="s">
        <v>476</v>
      </c>
      <c r="D264" s="6" t="s">
        <v>332</v>
      </c>
      <c r="E264" s="6" t="s">
        <v>332</v>
      </c>
      <c r="F264" s="6" t="s">
        <v>495</v>
      </c>
      <c r="G264" s="6">
        <v>336965</v>
      </c>
      <c r="H264" s="65">
        <v>446547</v>
      </c>
      <c r="I264" s="66">
        <v>800</v>
      </c>
      <c r="J264" s="77">
        <v>15.242047106606121</v>
      </c>
      <c r="K264" s="62">
        <v>11.20108163052068</v>
      </c>
      <c r="L264" s="63">
        <v>15.70108163052068</v>
      </c>
      <c r="M264" s="62">
        <v>26.896542227746291</v>
      </c>
      <c r="N264" s="82">
        <v>10.274272930648779</v>
      </c>
      <c r="O264" s="61">
        <v>7.5288524590164005</v>
      </c>
      <c r="P264" s="64">
        <v>15.70108163052068</v>
      </c>
      <c r="Q264" s="1">
        <v>9.0986885245901696</v>
      </c>
      <c r="R264" s="1">
        <v>15.82808163052068</v>
      </c>
      <c r="S264" s="1" t="str">
        <f>VLOOKUP(F264,'6)Transmission Capacity - App G'!$C$7:$M$23,11,FALSE)</f>
        <v>PP submitted, offer due 16/04/2025</v>
      </c>
    </row>
    <row r="265" spans="2:19" ht="14.5" x14ac:dyDescent="0.35">
      <c r="B265" s="6" t="s">
        <v>269</v>
      </c>
      <c r="C265" s="6" t="s">
        <v>475</v>
      </c>
      <c r="D265" s="6" t="s">
        <v>269</v>
      </c>
      <c r="E265" s="6" t="s">
        <v>269</v>
      </c>
      <c r="F265" s="6" t="s">
        <v>491</v>
      </c>
      <c r="G265" s="6">
        <v>356777</v>
      </c>
      <c r="H265" s="65">
        <v>432926</v>
      </c>
      <c r="I265" s="66">
        <v>630</v>
      </c>
      <c r="J265" s="77">
        <v>7.2018672578713909</v>
      </c>
      <c r="K265" s="62">
        <v>0.66949433874015085</v>
      </c>
      <c r="L265" s="63">
        <v>0.66949433874015085</v>
      </c>
      <c r="M265" s="62">
        <v>2.6918347270044269</v>
      </c>
      <c r="N265" s="82">
        <v>0.43657758276824887</v>
      </c>
      <c r="O265" s="61">
        <v>0.31853899883585568</v>
      </c>
      <c r="P265" s="64">
        <v>0.66949433874015085</v>
      </c>
      <c r="Q265" s="1">
        <v>1.4344262295081966</v>
      </c>
      <c r="R265" s="1">
        <v>0</v>
      </c>
      <c r="S265" s="1" t="str">
        <f>VLOOKUP(F265,'6)Transmission Capacity - App G'!$C$7:$M$23,11,FALSE)</f>
        <v xml:space="preserve">  Offer signed  23/01/2025. Another offer  with ENW,  due to be signed   16/04/2025. Another parrallel submission made,offer due 08/04/2025.Another submission made, awaiting Clock start date</v>
      </c>
    </row>
    <row r="266" spans="2:19" ht="14.5" x14ac:dyDescent="0.35">
      <c r="B266" s="6" t="s">
        <v>270</v>
      </c>
      <c r="C266" s="6" t="s">
        <v>475</v>
      </c>
      <c r="D266" s="6" t="s">
        <v>48</v>
      </c>
      <c r="E266" s="6" t="s">
        <v>48</v>
      </c>
      <c r="F266" s="6" t="s">
        <v>491</v>
      </c>
      <c r="G266" s="6">
        <v>332562</v>
      </c>
      <c r="H266" s="65">
        <v>434929</v>
      </c>
      <c r="I266" s="66">
        <v>800</v>
      </c>
      <c r="J266" s="77">
        <v>9.1452282639636699</v>
      </c>
      <c r="K266" s="62">
        <v>11.30102082455071</v>
      </c>
      <c r="L266" s="63">
        <v>15.93802082455071</v>
      </c>
      <c r="M266" s="62">
        <v>30.226836625118235</v>
      </c>
      <c r="N266" s="82">
        <v>11.77008376545672</v>
      </c>
      <c r="O266" s="61">
        <v>8.5877764842840509</v>
      </c>
      <c r="P266" s="64">
        <v>15.93802082455071</v>
      </c>
      <c r="Q266" s="1">
        <v>8.7699532046465993</v>
      </c>
      <c r="R266" s="1">
        <v>17.138020824550708</v>
      </c>
      <c r="S266" s="1" t="str">
        <f>VLOOKUP(F266,'6)Transmission Capacity - App G'!$C$7:$M$23,11,FALSE)</f>
        <v xml:space="preserve">  Offer signed  23/01/2025. Another offer  with ENW,  due to be signed   16/04/2025. Another parrallel submission made,offer due 08/04/2025.Another submission made, awaiting Clock start date</v>
      </c>
    </row>
    <row r="267" spans="2:19" ht="14.5" x14ac:dyDescent="0.35">
      <c r="B267" s="6" t="s">
        <v>271</v>
      </c>
      <c r="C267" s="6" t="s">
        <v>475</v>
      </c>
      <c r="D267" s="6" t="s">
        <v>403</v>
      </c>
      <c r="E267" s="6" t="s">
        <v>403</v>
      </c>
      <c r="F267" s="6" t="s">
        <v>421</v>
      </c>
      <c r="G267" s="6">
        <v>381392</v>
      </c>
      <c r="H267" s="65">
        <v>404001</v>
      </c>
      <c r="I267" s="66">
        <v>400</v>
      </c>
      <c r="J267" s="77">
        <v>4.572614131981835</v>
      </c>
      <c r="K267" s="62">
        <v>5.5825951906246161</v>
      </c>
      <c r="L267" s="63">
        <v>10.219595190624617</v>
      </c>
      <c r="M267" s="62">
        <v>32.177862661669188</v>
      </c>
      <c r="N267" s="82">
        <v>7.9526126844834479</v>
      </c>
      <c r="O267" s="61">
        <v>5.8024447031431912</v>
      </c>
      <c r="P267" s="64">
        <v>10.219595190624617</v>
      </c>
      <c r="Q267" s="1">
        <v>5.8552678671712659</v>
      </c>
      <c r="R267" s="1">
        <v>6.3815951906246156</v>
      </c>
      <c r="S267" s="1" t="str">
        <f>VLOOKUP(F267,'6)Transmission Capacity - App G'!$C$7:$M$23,11,FALSE)</f>
        <v>Offer signed 24/12/2024</v>
      </c>
    </row>
    <row r="268" spans="2:19" ht="14.5" x14ac:dyDescent="0.35">
      <c r="B268" s="6" t="s">
        <v>272</v>
      </c>
      <c r="C268" s="6" t="s">
        <v>475</v>
      </c>
      <c r="D268" s="6" t="s">
        <v>45</v>
      </c>
      <c r="E268" s="6" t="s">
        <v>45</v>
      </c>
      <c r="F268" s="6" t="s">
        <v>491</v>
      </c>
      <c r="G268" s="6">
        <v>369088</v>
      </c>
      <c r="H268" s="65">
        <v>427387</v>
      </c>
      <c r="I268" s="66">
        <v>400</v>
      </c>
      <c r="J268" s="77">
        <v>4.572614131981835</v>
      </c>
      <c r="K268" s="62">
        <v>5.0473405589432421</v>
      </c>
      <c r="L268" s="63">
        <v>12.607340558943241</v>
      </c>
      <c r="M268" s="62">
        <v>30.253061918948745</v>
      </c>
      <c r="N268" s="82">
        <v>12.323015556441961</v>
      </c>
      <c r="O268" s="61">
        <v>8.9912107101280565</v>
      </c>
      <c r="P268" s="64">
        <v>12.607340558943241</v>
      </c>
      <c r="Q268" s="1">
        <v>8.8548610775676195</v>
      </c>
      <c r="R268" s="1">
        <v>17.251340558943241</v>
      </c>
      <c r="S268" s="1" t="str">
        <f>VLOOKUP(F268,'6)Transmission Capacity - App G'!$C$7:$M$23,11,FALSE)</f>
        <v xml:space="preserve">  Offer signed  23/01/2025. Another offer  with ENW,  due to be signed   16/04/2025. Another parrallel submission made,offer due 08/04/2025.Another submission made, awaiting Clock start date</v>
      </c>
    </row>
    <row r="269" spans="2:19" ht="14.5" x14ac:dyDescent="0.35">
      <c r="B269" s="6" t="s">
        <v>273</v>
      </c>
      <c r="C269" s="6" t="s">
        <v>475</v>
      </c>
      <c r="D269" s="6" t="s">
        <v>410</v>
      </c>
      <c r="E269" s="6" t="s">
        <v>410</v>
      </c>
      <c r="F269" s="6" t="s">
        <v>258</v>
      </c>
      <c r="G269" s="6">
        <v>378328</v>
      </c>
      <c r="H269" s="65">
        <v>423395</v>
      </c>
      <c r="I269" s="66">
        <v>630</v>
      </c>
      <c r="J269" s="77">
        <v>7.2018672578713909</v>
      </c>
      <c r="K269" s="62">
        <v>9.2872427230817181</v>
      </c>
      <c r="L269" s="63">
        <v>14.387242723081719</v>
      </c>
      <c r="M269" s="62">
        <v>24.733183708290465</v>
      </c>
      <c r="N269" s="82">
        <v>11.092620662145992</v>
      </c>
      <c r="O269" s="61">
        <v>8.0934807916181626</v>
      </c>
      <c r="P269" s="64">
        <v>14.387242723081719</v>
      </c>
      <c r="Q269" s="1">
        <v>9.5082850646527763</v>
      </c>
      <c r="R269" s="1">
        <v>14.387242723081719</v>
      </c>
      <c r="S269" s="1" t="str">
        <f>VLOOKUP(F269,'6)Transmission Capacity - App G'!$C$7:$M$23,11,FALSE)</f>
        <v>PP submitted, awaiting Clock Start date</v>
      </c>
    </row>
    <row r="270" spans="2:19" ht="14.5" x14ac:dyDescent="0.35">
      <c r="B270" s="6" t="s">
        <v>274</v>
      </c>
      <c r="C270" s="6" t="s">
        <v>475</v>
      </c>
      <c r="D270" s="6" t="s">
        <v>325</v>
      </c>
      <c r="E270" s="6" t="s">
        <v>325</v>
      </c>
      <c r="F270" s="6" t="s">
        <v>418</v>
      </c>
      <c r="G270" s="6">
        <v>385893</v>
      </c>
      <c r="H270" s="65">
        <v>400645</v>
      </c>
      <c r="I270" s="66">
        <v>400</v>
      </c>
      <c r="J270" s="77">
        <v>4.572614131981835</v>
      </c>
      <c r="K270" s="62">
        <v>7.0509792610989415</v>
      </c>
      <c r="L270" s="63">
        <v>9.0713400620923679</v>
      </c>
      <c r="M270" s="62">
        <v>11.217948717948717</v>
      </c>
      <c r="N270" s="82">
        <v>1.9574944071588367</v>
      </c>
      <c r="O270" s="61">
        <v>1.4344262295081966</v>
      </c>
      <c r="P270" s="64">
        <v>9.0713400620923679</v>
      </c>
      <c r="Q270" s="1">
        <v>1.4344262295081966</v>
      </c>
      <c r="R270" s="1">
        <v>0</v>
      </c>
      <c r="S270" s="1" t="str">
        <f>VLOOKUP(F270,'6)Transmission Capacity - App G'!$C$7:$M$23,11,FALSE)</f>
        <v>Offer  signed 27/08/2024</v>
      </c>
    </row>
    <row r="271" spans="2:19" ht="14.5" x14ac:dyDescent="0.35">
      <c r="B271" s="6" t="s">
        <v>275</v>
      </c>
      <c r="C271" s="6" t="s">
        <v>476</v>
      </c>
      <c r="D271" s="6" t="s">
        <v>389</v>
      </c>
      <c r="E271" s="6" t="s">
        <v>389</v>
      </c>
      <c r="F271" s="6" t="s">
        <v>421</v>
      </c>
      <c r="G271" s="6">
        <v>377524</v>
      </c>
      <c r="H271" s="65">
        <v>406160</v>
      </c>
      <c r="I271" s="66">
        <v>400</v>
      </c>
      <c r="J271" s="77">
        <v>7.6210235533030604</v>
      </c>
      <c r="K271" s="62">
        <v>8.6009293036162457</v>
      </c>
      <c r="L271" s="63">
        <v>9.0009293036162461</v>
      </c>
      <c r="M271" s="62">
        <v>43.99485474143691</v>
      </c>
      <c r="N271" s="82">
        <v>11.780296896086368</v>
      </c>
      <c r="O271" s="61">
        <v>8.4667313288069828</v>
      </c>
      <c r="P271" s="64">
        <v>9.0009293036162461</v>
      </c>
      <c r="Q271" s="1">
        <v>8.7443258971871973</v>
      </c>
      <c r="R271" s="59">
        <v>5.7413293036162472</v>
      </c>
      <c r="S271" s="1" t="str">
        <f>VLOOKUP(F271,'6)Transmission Capacity - App G'!$C$7:$M$23,11,FALSE)</f>
        <v>Offer signed 24/12/2024</v>
      </c>
    </row>
    <row r="272" spans="2:19" ht="14.5" x14ac:dyDescent="0.35">
      <c r="B272" s="6" t="s">
        <v>276</v>
      </c>
      <c r="C272" s="6" t="s">
        <v>475</v>
      </c>
      <c r="D272" s="6" t="s">
        <v>45</v>
      </c>
      <c r="E272" s="6" t="s">
        <v>45</v>
      </c>
      <c r="F272" s="6" t="s">
        <v>491</v>
      </c>
      <c r="G272" s="6">
        <v>368092</v>
      </c>
      <c r="H272" s="65">
        <v>428515</v>
      </c>
      <c r="I272" s="66">
        <v>630</v>
      </c>
      <c r="J272" s="77">
        <v>7.2018672578713909</v>
      </c>
      <c r="K272" s="62">
        <v>5.4636809138051454</v>
      </c>
      <c r="L272" s="63">
        <v>18.163680913805145</v>
      </c>
      <c r="M272" s="62">
        <v>34.919188474984466</v>
      </c>
      <c r="N272" s="82">
        <v>12.588911049062625</v>
      </c>
      <c r="O272" s="61">
        <v>9.1852153667054726</v>
      </c>
      <c r="P272" s="64">
        <v>18.163680913805145</v>
      </c>
      <c r="Q272" s="1">
        <v>8.8192451637720986</v>
      </c>
      <c r="R272" s="1">
        <v>17.363880913805147</v>
      </c>
      <c r="S272" s="1" t="str">
        <f>VLOOKUP(F272,'6)Transmission Capacity - App G'!$C$7:$M$23,11,FALSE)</f>
        <v xml:space="preserve">  Offer signed  23/01/2025. Another offer  with ENW,  due to be signed   16/04/2025. Another parrallel submission made,offer due 08/04/2025.Another submission made, awaiting Clock start date</v>
      </c>
    </row>
    <row r="273" spans="2:19" ht="14.5" x14ac:dyDescent="0.35">
      <c r="B273" s="6" t="s">
        <v>277</v>
      </c>
      <c r="C273" s="6" t="s">
        <v>475</v>
      </c>
      <c r="D273" s="6" t="s">
        <v>410</v>
      </c>
      <c r="E273" s="6" t="s">
        <v>410</v>
      </c>
      <c r="F273" s="6" t="s">
        <v>258</v>
      </c>
      <c r="G273" s="6">
        <v>379395</v>
      </c>
      <c r="H273" s="65">
        <v>422143</v>
      </c>
      <c r="I273" s="66">
        <v>630</v>
      </c>
      <c r="J273" s="77">
        <v>7.2018672578713909</v>
      </c>
      <c r="K273" s="62">
        <v>10.641481532911305</v>
      </c>
      <c r="L273" s="63">
        <v>15.278481532911306</v>
      </c>
      <c r="M273" s="62">
        <v>30.168996671736274</v>
      </c>
      <c r="N273" s="82">
        <v>15.925249301954526</v>
      </c>
      <c r="O273" s="61">
        <v>11.619499417927823</v>
      </c>
      <c r="P273" s="64">
        <v>15.278481532911306</v>
      </c>
      <c r="Q273" s="1">
        <v>11.738178804690358</v>
      </c>
      <c r="R273" s="1">
        <v>14.283481532911306</v>
      </c>
      <c r="S273" s="1" t="str">
        <f>VLOOKUP(F273,'6)Transmission Capacity - App G'!$C$7:$M$23,11,FALSE)</f>
        <v>PP submitted, awaiting Clock Start date</v>
      </c>
    </row>
    <row r="274" spans="2:19" ht="14.5" x14ac:dyDescent="0.35">
      <c r="B274" s="6" t="s">
        <v>278</v>
      </c>
      <c r="C274" s="6" t="s">
        <v>475</v>
      </c>
      <c r="D274" s="6" t="s">
        <v>412</v>
      </c>
      <c r="E274" s="6" t="s">
        <v>412</v>
      </c>
      <c r="F274" s="6" t="s">
        <v>423</v>
      </c>
      <c r="G274" s="6">
        <v>390147</v>
      </c>
      <c r="H274" s="65">
        <v>393309</v>
      </c>
      <c r="I274" s="66">
        <v>800</v>
      </c>
      <c r="J274" s="77">
        <v>9.1452282639636699</v>
      </c>
      <c r="K274" s="62">
        <v>0</v>
      </c>
      <c r="L274" s="63">
        <v>0</v>
      </c>
      <c r="M274" s="62">
        <v>30.354526996943569</v>
      </c>
      <c r="N274" s="82">
        <v>9.8406860789788553</v>
      </c>
      <c r="O274" s="61">
        <v>7.1800349243306147</v>
      </c>
      <c r="P274" s="64">
        <v>0</v>
      </c>
      <c r="Q274" s="1">
        <v>7.0914077771887056</v>
      </c>
      <c r="R274" s="1">
        <v>0</v>
      </c>
      <c r="S274" s="1" t="str">
        <f>VLOOKUP(F274,'6)Transmission Capacity - App G'!$C$7:$M$23,11,FALSE)</f>
        <v>Offer with ENW, due  to be signed 22/01/2025</v>
      </c>
    </row>
    <row r="275" spans="2:19" ht="14.5" x14ac:dyDescent="0.35">
      <c r="B275" s="78" t="s">
        <v>589</v>
      </c>
      <c r="C275" s="6" t="s">
        <v>476</v>
      </c>
      <c r="D275" s="6" t="s">
        <v>258</v>
      </c>
      <c r="E275" s="6" t="s">
        <v>258</v>
      </c>
      <c r="F275" s="6" t="s">
        <v>258</v>
      </c>
      <c r="G275" s="6">
        <v>374759</v>
      </c>
      <c r="H275" s="65">
        <v>443587</v>
      </c>
      <c r="I275" s="66">
        <v>800</v>
      </c>
      <c r="J275" s="77">
        <v>15.242047106606121</v>
      </c>
      <c r="K275" s="62">
        <v>1.9339999999999993</v>
      </c>
      <c r="L275" s="63">
        <v>4.6839999999999993</v>
      </c>
      <c r="M275" s="62">
        <v>22.1281512605042</v>
      </c>
      <c r="N275" s="82">
        <v>15.851551956815113</v>
      </c>
      <c r="O275" s="61">
        <v>11.39282250242483</v>
      </c>
      <c r="P275" s="64">
        <v>4.6839999999999993</v>
      </c>
      <c r="Q275" s="1">
        <v>11.892337536372453</v>
      </c>
      <c r="R275" s="1">
        <v>1.6829999999999998</v>
      </c>
      <c r="S275" s="1" t="str">
        <f>VLOOKUP(F275,'6)Transmission Capacity - App G'!$C$7:$M$23,11,FALSE)</f>
        <v>PP submitted, awaiting Clock Start date</v>
      </c>
    </row>
    <row r="276" spans="2:19" ht="14.5" x14ac:dyDescent="0.35">
      <c r="B276" s="6" t="s">
        <v>279</v>
      </c>
      <c r="C276" s="6" t="s">
        <v>475</v>
      </c>
      <c r="D276" s="6" t="s">
        <v>269</v>
      </c>
      <c r="E276" s="6" t="s">
        <v>269</v>
      </c>
      <c r="F276" s="6" t="s">
        <v>491</v>
      </c>
      <c r="G276" s="6">
        <v>356730</v>
      </c>
      <c r="H276" s="65">
        <v>431506</v>
      </c>
      <c r="I276" s="66">
        <v>630</v>
      </c>
      <c r="J276" s="77">
        <v>7.2018672578713909</v>
      </c>
      <c r="K276" s="62">
        <v>0.66949433874015085</v>
      </c>
      <c r="L276" s="63">
        <v>0.66949433874015085</v>
      </c>
      <c r="M276" s="62">
        <v>11.217948717948717</v>
      </c>
      <c r="N276" s="82">
        <v>1.9574944071588367</v>
      </c>
      <c r="O276" s="61">
        <v>1.4344262295081966</v>
      </c>
      <c r="P276" s="64">
        <v>0.66949433874015085</v>
      </c>
      <c r="Q276" s="1">
        <v>1.4344262295081966</v>
      </c>
      <c r="R276" s="1">
        <v>0</v>
      </c>
      <c r="S276" s="1" t="str">
        <f>VLOOKUP(F276,'6)Transmission Capacity - App G'!$C$7:$M$23,11,FALSE)</f>
        <v xml:space="preserve">  Offer signed  23/01/2025. Another offer  with ENW,  due to be signed   16/04/2025. Another parrallel submission made,offer due 08/04/2025.Another submission made, awaiting Clock start date</v>
      </c>
    </row>
    <row r="277" spans="2:19" ht="14.5" x14ac:dyDescent="0.35">
      <c r="B277" s="6" t="s">
        <v>280</v>
      </c>
      <c r="C277" s="6" t="s">
        <v>476</v>
      </c>
      <c r="D277" s="6" t="s">
        <v>401</v>
      </c>
      <c r="E277" s="6" t="s">
        <v>401</v>
      </c>
      <c r="F277" s="6" t="s">
        <v>421</v>
      </c>
      <c r="G277" s="6">
        <v>376120</v>
      </c>
      <c r="H277" s="65">
        <v>405531</v>
      </c>
      <c r="I277" s="66">
        <v>630</v>
      </c>
      <c r="J277" s="77">
        <v>12.00311209645232</v>
      </c>
      <c r="K277" s="62">
        <v>0</v>
      </c>
      <c r="L277" s="63">
        <v>9.003006211114112</v>
      </c>
      <c r="M277" s="62">
        <v>7</v>
      </c>
      <c r="N277" s="82">
        <v>1.9574944071588367</v>
      </c>
      <c r="O277" s="61">
        <v>1.4344262295081966</v>
      </c>
      <c r="P277" s="64">
        <v>7</v>
      </c>
      <c r="Q277" s="1">
        <v>1.4344262295081966</v>
      </c>
      <c r="R277" s="1">
        <v>7</v>
      </c>
      <c r="S277" s="1" t="str">
        <f>VLOOKUP(F277,'6)Transmission Capacity - App G'!$C$7:$M$23,11,FALSE)</f>
        <v>Offer signed 24/12/2024</v>
      </c>
    </row>
    <row r="278" spans="2:19" ht="14.5" x14ac:dyDescent="0.35">
      <c r="B278" s="6" t="s">
        <v>281</v>
      </c>
      <c r="C278" s="6" t="s">
        <v>476</v>
      </c>
      <c r="D278" s="6" t="s">
        <v>389</v>
      </c>
      <c r="E278" s="6" t="s">
        <v>389</v>
      </c>
      <c r="F278" s="6" t="s">
        <v>419</v>
      </c>
      <c r="G278" s="6">
        <v>365181</v>
      </c>
      <c r="H278" s="65">
        <v>392989</v>
      </c>
      <c r="I278" s="66">
        <v>400</v>
      </c>
      <c r="J278" s="77">
        <v>7.6210235533030604</v>
      </c>
      <c r="K278" s="62">
        <v>0</v>
      </c>
      <c r="L278" s="63">
        <v>8.7640839342814587</v>
      </c>
      <c r="M278" s="62">
        <v>8.8483606557377001</v>
      </c>
      <c r="N278" s="82">
        <v>1.4568151147098509</v>
      </c>
      <c r="O278" s="61">
        <v>1.047041707080504</v>
      </c>
      <c r="P278" s="64">
        <v>8.7640839342814587</v>
      </c>
      <c r="Q278" s="1">
        <v>1.2625606207565474</v>
      </c>
      <c r="R278" s="59">
        <v>4.1746839342814575</v>
      </c>
      <c r="S278" s="1" t="str">
        <f>VLOOKUP(F278,'6)Transmission Capacity - App G'!$C$7:$M$23,11,FALSE)</f>
        <v>N/A</v>
      </c>
    </row>
    <row r="279" spans="2:19" ht="14.5" x14ac:dyDescent="0.35">
      <c r="B279" s="6" t="s">
        <v>282</v>
      </c>
      <c r="C279" s="6" t="s">
        <v>475</v>
      </c>
      <c r="D279" s="6" t="s">
        <v>132</v>
      </c>
      <c r="E279" s="6" t="s">
        <v>132</v>
      </c>
      <c r="F279" s="6" t="s">
        <v>421</v>
      </c>
      <c r="G279" s="6">
        <v>381359</v>
      </c>
      <c r="H279" s="65">
        <v>397718</v>
      </c>
      <c r="I279" s="66">
        <v>400</v>
      </c>
      <c r="J279" s="77">
        <v>4.572614131981835</v>
      </c>
      <c r="K279" s="62">
        <v>0</v>
      </c>
      <c r="L279" s="63">
        <v>13.27551516360538</v>
      </c>
      <c r="M279" s="62">
        <v>7</v>
      </c>
      <c r="N279" s="82">
        <v>1.9574944071588367</v>
      </c>
      <c r="O279" s="61">
        <v>1.4344262295081966</v>
      </c>
      <c r="P279" s="64">
        <v>7</v>
      </c>
      <c r="Q279" s="1">
        <v>1.4344262295081966</v>
      </c>
      <c r="R279" s="1">
        <v>0</v>
      </c>
      <c r="S279" s="1" t="str">
        <f>VLOOKUP(F279,'6)Transmission Capacity - App G'!$C$7:$M$23,11,FALSE)</f>
        <v>Offer signed 24/12/2024</v>
      </c>
    </row>
    <row r="280" spans="2:19" ht="14.5" x14ac:dyDescent="0.35">
      <c r="B280" s="6" t="s">
        <v>283</v>
      </c>
      <c r="C280" s="6" t="s">
        <v>475</v>
      </c>
      <c r="D280" s="6" t="s">
        <v>283</v>
      </c>
      <c r="E280" s="6" t="s">
        <v>283</v>
      </c>
      <c r="F280" s="6" t="s">
        <v>415</v>
      </c>
      <c r="G280" s="6">
        <v>389111</v>
      </c>
      <c r="H280" s="65">
        <v>413393</v>
      </c>
      <c r="I280" s="66">
        <v>630</v>
      </c>
      <c r="J280" s="77">
        <v>7.2018672578713909</v>
      </c>
      <c r="K280" s="62">
        <v>18.281292597194035</v>
      </c>
      <c r="L280" s="63">
        <v>31.281292597194035</v>
      </c>
      <c r="M280" s="62">
        <v>2.6918347270044269</v>
      </c>
      <c r="N280" s="82">
        <v>0.43657758276824887</v>
      </c>
      <c r="O280" s="61">
        <v>0.31853899883585568</v>
      </c>
      <c r="P280" s="64">
        <v>2.6918347270044269</v>
      </c>
      <c r="Q280" s="1">
        <v>0.31847726837580376</v>
      </c>
      <c r="R280" s="1">
        <v>2.6914375645502386</v>
      </c>
      <c r="S280" s="1" t="str">
        <f>VLOOKUP(F280,'6)Transmission Capacity - App G'!$C$7:$M$23,11,FALSE)</f>
        <v>Offer   signed  26/09/2024.PP submitted, offer due 13/02/2025.Another PP submitted,offer due 06/05/25</v>
      </c>
    </row>
    <row r="281" spans="2:19" ht="14.5" x14ac:dyDescent="0.35">
      <c r="B281" s="6" t="s">
        <v>284</v>
      </c>
      <c r="C281" s="6" t="s">
        <v>475</v>
      </c>
      <c r="D281" s="6" t="s">
        <v>218</v>
      </c>
      <c r="E281" s="6" t="s">
        <v>218</v>
      </c>
      <c r="F281" s="6" t="s">
        <v>415</v>
      </c>
      <c r="G281" s="6">
        <v>369058</v>
      </c>
      <c r="H281" s="65">
        <v>426505</v>
      </c>
      <c r="I281" s="66">
        <v>630</v>
      </c>
      <c r="J281" s="77">
        <v>7.2018672578713909</v>
      </c>
      <c r="K281" s="62">
        <v>0</v>
      </c>
      <c r="L281" s="63">
        <v>14.732164728481676</v>
      </c>
      <c r="M281" s="62">
        <v>21.100000000000108</v>
      </c>
      <c r="N281" s="82">
        <v>3.6818791946308913</v>
      </c>
      <c r="O281" s="61">
        <v>2.6980327868852596</v>
      </c>
      <c r="P281" s="64">
        <v>14.732164728481676</v>
      </c>
      <c r="Q281" s="1">
        <v>0</v>
      </c>
      <c r="R281" s="1">
        <v>0</v>
      </c>
      <c r="S281" s="1" t="str">
        <f>VLOOKUP(F281,'6)Transmission Capacity - App G'!$C$7:$M$23,11,FALSE)</f>
        <v>Offer   signed  26/09/2024.PP submitted, offer due 13/02/2025.Another PP submitted,offer due 06/05/25</v>
      </c>
    </row>
    <row r="282" spans="2:19" ht="14.5" x14ac:dyDescent="0.35">
      <c r="B282" s="6" t="s">
        <v>285</v>
      </c>
      <c r="C282" s="6" t="s">
        <v>476</v>
      </c>
      <c r="D282" s="6" t="s">
        <v>412</v>
      </c>
      <c r="E282" s="6" t="s">
        <v>412</v>
      </c>
      <c r="F282" s="6" t="s">
        <v>423</v>
      </c>
      <c r="G282" s="6">
        <v>393626</v>
      </c>
      <c r="H282" s="65">
        <v>390716</v>
      </c>
      <c r="I282" s="66">
        <v>400</v>
      </c>
      <c r="J282" s="77">
        <v>7.6210235533030604</v>
      </c>
      <c r="K282" s="62">
        <v>0</v>
      </c>
      <c r="L282" s="63">
        <v>0</v>
      </c>
      <c r="M282" s="62">
        <v>24.000658860260209</v>
      </c>
      <c r="N282" s="82">
        <v>10.842240215924425</v>
      </c>
      <c r="O282" s="61">
        <v>7.7925315227934036</v>
      </c>
      <c r="P282" s="64">
        <v>0</v>
      </c>
      <c r="Q282" s="1">
        <v>7.5834141610087302</v>
      </c>
      <c r="R282" s="1">
        <v>0</v>
      </c>
      <c r="S282" s="1" t="str">
        <f>VLOOKUP(F282,'6)Transmission Capacity - App G'!$C$7:$M$23,11,FALSE)</f>
        <v>Offer with ENW, due  to be signed 22/01/2025</v>
      </c>
    </row>
    <row r="283" spans="2:19" ht="14.5" x14ac:dyDescent="0.35">
      <c r="B283" s="6" t="s">
        <v>286</v>
      </c>
      <c r="C283" s="6" t="s">
        <v>475</v>
      </c>
      <c r="D283" s="6" t="s">
        <v>332</v>
      </c>
      <c r="E283" s="6" t="s">
        <v>332</v>
      </c>
      <c r="F283" s="6" t="s">
        <v>495</v>
      </c>
      <c r="G283" s="6">
        <v>331916</v>
      </c>
      <c r="H283" s="65">
        <v>445505</v>
      </c>
      <c r="I283" s="66">
        <v>400</v>
      </c>
      <c r="J283" s="77">
        <v>4.572614131981835</v>
      </c>
      <c r="K283" s="62">
        <v>0</v>
      </c>
      <c r="L283" s="63">
        <v>3.1090186281127932</v>
      </c>
      <c r="M283" s="62">
        <v>0</v>
      </c>
      <c r="N283" s="82">
        <v>0</v>
      </c>
      <c r="O283" s="61">
        <v>0</v>
      </c>
      <c r="P283" s="64">
        <v>0</v>
      </c>
      <c r="Q283" s="1">
        <v>0</v>
      </c>
      <c r="R283" s="1">
        <v>0</v>
      </c>
      <c r="S283" s="1" t="str">
        <f>VLOOKUP(F283,'6)Transmission Capacity - App G'!$C$7:$M$23,11,FALSE)</f>
        <v>PP submitted, offer due 16/04/2025</v>
      </c>
    </row>
    <row r="284" spans="2:19" ht="14.5" x14ac:dyDescent="0.35">
      <c r="B284" s="6" t="s">
        <v>287</v>
      </c>
      <c r="C284" s="6" t="s">
        <v>475</v>
      </c>
      <c r="D284" s="6" t="s">
        <v>287</v>
      </c>
      <c r="E284" s="6" t="s">
        <v>287</v>
      </c>
      <c r="F284" s="6" t="s">
        <v>417</v>
      </c>
      <c r="G284" s="6">
        <v>392426</v>
      </c>
      <c r="H284" s="65">
        <v>407533</v>
      </c>
      <c r="I284" s="66">
        <v>800</v>
      </c>
      <c r="J284" s="77">
        <v>9.1452282639636699</v>
      </c>
      <c r="K284" s="62">
        <v>8.9048614596797915</v>
      </c>
      <c r="L284" s="63">
        <v>13.541861459679792</v>
      </c>
      <c r="M284" s="62">
        <v>0</v>
      </c>
      <c r="N284" s="82">
        <v>0</v>
      </c>
      <c r="O284" s="61">
        <v>0</v>
      </c>
      <c r="P284" s="64">
        <v>0</v>
      </c>
      <c r="Q284" s="1">
        <v>0</v>
      </c>
      <c r="R284" s="1">
        <v>0</v>
      </c>
      <c r="S284" s="1" t="str">
        <f>VLOOKUP(F284,'6)Transmission Capacity - App G'!$C$7:$M$23,11,FALSE)</f>
        <v xml:space="preserve"> Offers with ENW, due to be signed 28/08/2024 - now extended to address queries</v>
      </c>
    </row>
    <row r="285" spans="2:19" ht="14.5" x14ac:dyDescent="0.35">
      <c r="B285" s="6" t="s">
        <v>288</v>
      </c>
      <c r="C285" s="6" t="s">
        <v>475</v>
      </c>
      <c r="D285" s="6" t="s">
        <v>288</v>
      </c>
      <c r="E285" s="6" t="s">
        <v>288</v>
      </c>
      <c r="F285" s="6" t="s">
        <v>420</v>
      </c>
      <c r="G285" s="6">
        <v>378952</v>
      </c>
      <c r="H285" s="65">
        <v>392177</v>
      </c>
      <c r="I285" s="66">
        <v>630</v>
      </c>
      <c r="J285" s="77">
        <v>7.2018672578713909</v>
      </c>
      <c r="K285" s="62">
        <v>11.445733653707668</v>
      </c>
      <c r="L285" s="63">
        <v>16.08573365370767</v>
      </c>
      <c r="M285" s="62">
        <v>31.048860111707203</v>
      </c>
      <c r="N285" s="82">
        <v>8.4607897885919439</v>
      </c>
      <c r="O285" s="61">
        <v>6.1732246798603043</v>
      </c>
      <c r="P285" s="64">
        <v>16.08573365370767</v>
      </c>
      <c r="Q285" s="1">
        <v>6.5677025349568439</v>
      </c>
      <c r="R285" s="1">
        <v>14.73853365370767</v>
      </c>
      <c r="S285" s="1" t="str">
        <f>VLOOKUP(F285,'6)Transmission Capacity - App G'!$C$7:$M$23,11,FALSE)</f>
        <v>PP submitted, awaiting Clock Start date</v>
      </c>
    </row>
    <row r="286" spans="2:19" ht="14.5" x14ac:dyDescent="0.35">
      <c r="B286" s="6" t="s">
        <v>289</v>
      </c>
      <c r="C286" s="6" t="s">
        <v>475</v>
      </c>
      <c r="D286" s="6" t="s">
        <v>288</v>
      </c>
      <c r="E286" s="6" t="s">
        <v>288</v>
      </c>
      <c r="F286" s="6" t="s">
        <v>420</v>
      </c>
      <c r="G286" s="6">
        <v>379671</v>
      </c>
      <c r="H286" s="65">
        <v>391133</v>
      </c>
      <c r="I286" s="66">
        <v>400</v>
      </c>
      <c r="J286" s="77">
        <v>4.572614131981835</v>
      </c>
      <c r="K286" s="62">
        <v>1.5400699828404854</v>
      </c>
      <c r="L286" s="63">
        <v>1.5400699828404854</v>
      </c>
      <c r="M286" s="62">
        <v>12.009982931014516</v>
      </c>
      <c r="N286" s="82">
        <v>12.009982931014516</v>
      </c>
      <c r="O286" s="61">
        <v>12.009982931014516</v>
      </c>
      <c r="P286" s="64">
        <v>1.5400699828404854</v>
      </c>
      <c r="Q286" s="1">
        <v>12.009982931014516</v>
      </c>
      <c r="R286" s="1">
        <v>1.3940699828404846</v>
      </c>
      <c r="S286" s="1" t="str">
        <f>VLOOKUP(F286,'6)Transmission Capacity - App G'!$C$7:$M$23,11,FALSE)</f>
        <v>PP submitted, awaiting Clock Start date</v>
      </c>
    </row>
    <row r="287" spans="2:19" ht="14.5" x14ac:dyDescent="0.35">
      <c r="B287" s="6" t="s">
        <v>290</v>
      </c>
      <c r="C287" s="6" t="s">
        <v>475</v>
      </c>
      <c r="D287" s="6" t="s">
        <v>132</v>
      </c>
      <c r="E287" s="6" t="s">
        <v>132</v>
      </c>
      <c r="F287" s="6" t="s">
        <v>421</v>
      </c>
      <c r="G287" s="6">
        <v>380334</v>
      </c>
      <c r="H287" s="65">
        <v>397555</v>
      </c>
      <c r="I287" s="66">
        <v>800</v>
      </c>
      <c r="J287" s="77">
        <v>9.1452282639636699</v>
      </c>
      <c r="K287" s="62">
        <v>0</v>
      </c>
      <c r="L287" s="63">
        <v>16.670015159236872</v>
      </c>
      <c r="M287" s="62">
        <v>7</v>
      </c>
      <c r="N287" s="82">
        <v>1.9574944071588367</v>
      </c>
      <c r="O287" s="61">
        <v>1.4344262295081966</v>
      </c>
      <c r="P287" s="64">
        <v>7</v>
      </c>
      <c r="Q287" s="1">
        <v>1.4344262295081966</v>
      </c>
      <c r="R287" s="1">
        <v>0</v>
      </c>
      <c r="S287" s="1" t="str">
        <f>VLOOKUP(F287,'6)Transmission Capacity - App G'!$C$7:$M$23,11,FALSE)</f>
        <v>Offer signed 24/12/2024</v>
      </c>
    </row>
    <row r="288" spans="2:19" ht="14.5" x14ac:dyDescent="0.35">
      <c r="B288" s="90" t="s">
        <v>591</v>
      </c>
      <c r="C288" s="6">
        <v>11</v>
      </c>
      <c r="D288" s="90" t="s">
        <v>45</v>
      </c>
      <c r="E288" s="6"/>
      <c r="F288" s="90" t="s">
        <v>491</v>
      </c>
      <c r="G288" s="6">
        <v>363416</v>
      </c>
      <c r="H288" s="65">
        <v>431248</v>
      </c>
      <c r="I288" s="66">
        <v>630</v>
      </c>
      <c r="J288" s="77">
        <v>12</v>
      </c>
      <c r="K288" s="62">
        <v>11.68</v>
      </c>
      <c r="L288" s="63">
        <v>16.18</v>
      </c>
      <c r="M288" s="62">
        <v>30.3</v>
      </c>
      <c r="N288" s="82">
        <v>17.81862348178138</v>
      </c>
      <c r="O288" s="61">
        <v>12.806595538312321</v>
      </c>
      <c r="P288" s="64">
        <v>16.18</v>
      </c>
    </row>
    <row r="289" spans="2:19" ht="14.5" x14ac:dyDescent="0.35">
      <c r="B289" s="6" t="s">
        <v>291</v>
      </c>
      <c r="C289" s="6" t="s">
        <v>476</v>
      </c>
      <c r="D289" s="6" t="s">
        <v>392</v>
      </c>
      <c r="E289" s="58" t="s">
        <v>37</v>
      </c>
      <c r="F289" s="6" t="s">
        <v>490</v>
      </c>
      <c r="G289" s="6">
        <v>321492</v>
      </c>
      <c r="H289" s="65">
        <v>468870</v>
      </c>
      <c r="I289" s="66">
        <v>630</v>
      </c>
      <c r="J289" s="77">
        <v>12.00311209645232</v>
      </c>
      <c r="K289" s="62">
        <v>8.292406187162948</v>
      </c>
      <c r="L289" s="63">
        <v>12.792406187162948</v>
      </c>
      <c r="M289" s="62">
        <v>30.268327375957622</v>
      </c>
      <c r="N289" s="82">
        <v>9.9800269905533057</v>
      </c>
      <c r="O289" s="61">
        <v>7.1728419010669251</v>
      </c>
      <c r="P289" s="64">
        <v>12.792406187162948</v>
      </c>
      <c r="Q289" s="1">
        <v>7.2924345295829296</v>
      </c>
      <c r="R289" s="1">
        <v>14.326606187162948</v>
      </c>
      <c r="S289" s="1" t="str">
        <f>VLOOKUP(F289,'6)Transmission Capacity - App G'!$C$7:$M$23,11,FALSE)</f>
        <v>Offer  signed  20/11/2024.Another parrallel submission made, offer due 15/02/2025. Another parrallel submission made, awaiting Clock start date</v>
      </c>
    </row>
    <row r="290" spans="2:19" ht="14.5" x14ac:dyDescent="0.35">
      <c r="B290" s="6" t="s">
        <v>292</v>
      </c>
      <c r="C290" s="6" t="s">
        <v>476</v>
      </c>
      <c r="D290" s="6" t="s">
        <v>303</v>
      </c>
      <c r="E290" s="6" t="s">
        <v>303</v>
      </c>
      <c r="F290" s="6" t="s">
        <v>494</v>
      </c>
      <c r="G290" s="6">
        <v>338069</v>
      </c>
      <c r="H290" s="65">
        <v>412086</v>
      </c>
      <c r="I290" s="66">
        <v>400</v>
      </c>
      <c r="J290" s="77">
        <v>7.6210235533030604</v>
      </c>
      <c r="K290" s="62">
        <v>2.1831821477837687</v>
      </c>
      <c r="L290" s="63">
        <v>3.6831821477837687</v>
      </c>
      <c r="M290" s="62">
        <v>6.4667217606711525</v>
      </c>
      <c r="N290" s="82">
        <v>1.9574944071588367</v>
      </c>
      <c r="O290" s="61">
        <v>1.4344262295081966</v>
      </c>
      <c r="P290" s="64">
        <v>3.6831821477837687</v>
      </c>
      <c r="Q290" s="1">
        <v>1.4344262295081966</v>
      </c>
      <c r="R290" s="1">
        <v>3.6655821477837689</v>
      </c>
      <c r="S290" s="1" t="str">
        <f>VLOOKUP(F290,'6)Transmission Capacity - App G'!$C$7:$M$23,11,FALSE)</f>
        <v>Offer signed   29/05/2024. Parrallel offer  signed 27/08/2024</v>
      </c>
    </row>
    <row r="291" spans="2:19" ht="14.5" x14ac:dyDescent="0.35">
      <c r="B291" s="6" t="s">
        <v>293</v>
      </c>
      <c r="C291" s="6" t="s">
        <v>476</v>
      </c>
      <c r="D291" s="6" t="s">
        <v>402</v>
      </c>
      <c r="E291" s="6" t="s">
        <v>402</v>
      </c>
      <c r="F291" s="6" t="s">
        <v>490</v>
      </c>
      <c r="G291" s="6">
        <v>335344</v>
      </c>
      <c r="H291" s="65">
        <v>542653</v>
      </c>
      <c r="I291" s="66">
        <v>630</v>
      </c>
      <c r="J291" s="77">
        <v>12.00311209645232</v>
      </c>
      <c r="K291" s="62">
        <v>0</v>
      </c>
      <c r="L291" s="63">
        <v>0.36018167805449153</v>
      </c>
      <c r="M291" s="62">
        <v>1.9438240259748674</v>
      </c>
      <c r="N291" s="82">
        <v>1.9438240259748674</v>
      </c>
      <c r="O291" s="61">
        <v>1.4344262295081966</v>
      </c>
      <c r="P291" s="64">
        <v>0.36018167805449153</v>
      </c>
      <c r="Q291" s="1">
        <v>1.4344262295081966</v>
      </c>
      <c r="R291" s="1">
        <v>1.1731816780544917</v>
      </c>
      <c r="S291" s="1" t="str">
        <f>VLOOKUP(F291,'6)Transmission Capacity - App G'!$C$7:$M$23,11,FALSE)</f>
        <v>Offer  signed  20/11/2024.Another parrallel submission made, offer due 15/02/2025. Another parrallel submission made, awaiting Clock start date</v>
      </c>
    </row>
    <row r="292" spans="2:19" ht="14.5" x14ac:dyDescent="0.35">
      <c r="B292" s="6" t="s">
        <v>294</v>
      </c>
      <c r="C292" s="6" t="s">
        <v>476</v>
      </c>
      <c r="D292" s="6" t="s">
        <v>382</v>
      </c>
      <c r="E292" s="6" t="s">
        <v>382</v>
      </c>
      <c r="F292" s="6" t="s">
        <v>492</v>
      </c>
      <c r="G292" s="6">
        <v>365151</v>
      </c>
      <c r="H292" s="65">
        <v>491747</v>
      </c>
      <c r="I292" s="66">
        <v>400</v>
      </c>
      <c r="J292" s="77">
        <v>7.6210235533030604</v>
      </c>
      <c r="K292" s="62">
        <v>0</v>
      </c>
      <c r="L292" s="63">
        <v>10.059840580030624</v>
      </c>
      <c r="M292" s="62">
        <v>19.55315645046603</v>
      </c>
      <c r="N292" s="82">
        <v>19.55315645046603</v>
      </c>
      <c r="O292" s="61">
        <v>19.18428709990301</v>
      </c>
      <c r="P292" s="64">
        <v>10.059840580030624</v>
      </c>
      <c r="Q292" s="1">
        <v>0</v>
      </c>
      <c r="R292" s="1">
        <v>0</v>
      </c>
      <c r="S292" s="1" t="str">
        <f>VLOOKUP(F292,'6)Transmission Capacity - App G'!$C$7:$M$23,11,FALSE)</f>
        <v>Offer with ENW, due to be signed 16/04/2025. Another PP submitted , awaiting Clock Start date.</v>
      </c>
    </row>
    <row r="293" spans="2:19" ht="14.5" x14ac:dyDescent="0.35">
      <c r="B293" s="6" t="s">
        <v>295</v>
      </c>
      <c r="C293" s="6" t="s">
        <v>476</v>
      </c>
      <c r="D293" s="6" t="s">
        <v>381</v>
      </c>
      <c r="E293" s="58" t="s">
        <v>444</v>
      </c>
      <c r="F293" s="6" t="s">
        <v>492</v>
      </c>
      <c r="G293" s="6">
        <v>361018</v>
      </c>
      <c r="H293" s="65">
        <v>507505</v>
      </c>
      <c r="I293" s="66">
        <v>630</v>
      </c>
      <c r="J293" s="77">
        <v>12.00311209645232</v>
      </c>
      <c r="K293" s="62">
        <v>0</v>
      </c>
      <c r="L293" s="63">
        <v>0</v>
      </c>
      <c r="M293" s="62">
        <v>4.905371595772519</v>
      </c>
      <c r="N293" s="82">
        <v>4.905371595772519</v>
      </c>
      <c r="O293" s="61">
        <v>4.905371595772519</v>
      </c>
      <c r="P293" s="64">
        <v>0</v>
      </c>
      <c r="Q293" s="1">
        <v>4.905371595772519</v>
      </c>
      <c r="R293" s="1">
        <v>1.1882568084549621</v>
      </c>
      <c r="S293" s="1" t="str">
        <f>VLOOKUP(F293,'6)Transmission Capacity - App G'!$C$7:$M$23,11,FALSE)</f>
        <v>Offer with ENW, due to be signed 16/04/2025. Another PP submitted , awaiting Clock Start date.</v>
      </c>
    </row>
    <row r="294" spans="2:19" ht="14.5" x14ac:dyDescent="0.35">
      <c r="B294" s="6" t="s">
        <v>296</v>
      </c>
      <c r="C294" s="6" t="s">
        <v>476</v>
      </c>
      <c r="D294" s="6" t="s">
        <v>258</v>
      </c>
      <c r="E294" s="6" t="s">
        <v>258</v>
      </c>
      <c r="F294" s="6" t="s">
        <v>258</v>
      </c>
      <c r="G294" s="6">
        <v>381588</v>
      </c>
      <c r="H294" s="65">
        <v>463721</v>
      </c>
      <c r="I294" s="66">
        <v>630</v>
      </c>
      <c r="J294" s="77">
        <v>12.00311209645232</v>
      </c>
      <c r="K294" s="62">
        <v>0.26801407936194188</v>
      </c>
      <c r="L294" s="63">
        <v>7.7680140793619419</v>
      </c>
      <c r="M294" s="62">
        <v>13.371637184127611</v>
      </c>
      <c r="N294" s="82">
        <v>13.371637184127611</v>
      </c>
      <c r="O294" s="61">
        <v>13.371637184127611</v>
      </c>
      <c r="P294" s="64">
        <v>7.7680140793619419</v>
      </c>
      <c r="Q294" s="1">
        <v>13.371637184127611</v>
      </c>
      <c r="R294" s="1">
        <v>7.6618140793619425</v>
      </c>
      <c r="S294" s="1" t="str">
        <f>VLOOKUP(F294,'6)Transmission Capacity - App G'!$C$7:$M$23,11,FALSE)</f>
        <v>PP submitted, awaiting Clock Start date</v>
      </c>
    </row>
    <row r="295" spans="2:19" ht="14.5" x14ac:dyDescent="0.35">
      <c r="B295" s="6" t="s">
        <v>297</v>
      </c>
      <c r="C295" s="6" t="s">
        <v>476</v>
      </c>
      <c r="D295" s="6" t="s">
        <v>395</v>
      </c>
      <c r="E295" s="6" t="s">
        <v>395</v>
      </c>
      <c r="F295" s="6" t="s">
        <v>491</v>
      </c>
      <c r="G295" s="6">
        <v>352653</v>
      </c>
      <c r="H295" s="65">
        <v>421636</v>
      </c>
      <c r="I295" s="66">
        <v>800</v>
      </c>
      <c r="J295" s="77">
        <v>15.242047106606121</v>
      </c>
      <c r="K295" s="62">
        <v>1.0584840973224487</v>
      </c>
      <c r="L295" s="63">
        <v>7.4084840973224502</v>
      </c>
      <c r="M295" s="62">
        <v>32.054797999165935</v>
      </c>
      <c r="N295" s="82">
        <v>26.423886639676116</v>
      </c>
      <c r="O295" s="61">
        <v>18.991367604267705</v>
      </c>
      <c r="P295" s="64">
        <v>7.4084840973224502</v>
      </c>
      <c r="Q295" s="1">
        <v>18.999515033947624</v>
      </c>
      <c r="R295" s="1">
        <v>5.2352840973224488</v>
      </c>
      <c r="S295" s="1" t="str">
        <f>VLOOKUP(F295,'6)Transmission Capacity - App G'!$C$7:$M$23,11,FALSE)</f>
        <v xml:space="preserve">  Offer signed  23/01/2025. Another offer  with ENW,  due to be signed   16/04/2025. Another parrallel submission made,offer due 08/04/2025.Another submission made, awaiting Clock start date</v>
      </c>
    </row>
    <row r="296" spans="2:19" ht="14.5" x14ac:dyDescent="0.35">
      <c r="B296" s="6" t="s">
        <v>298</v>
      </c>
      <c r="C296" s="6" t="s">
        <v>475</v>
      </c>
      <c r="D296" s="6" t="s">
        <v>48</v>
      </c>
      <c r="E296" s="6" t="s">
        <v>48</v>
      </c>
      <c r="F296" s="6" t="s">
        <v>491</v>
      </c>
      <c r="G296" s="6">
        <v>330806</v>
      </c>
      <c r="H296" s="65">
        <v>435291</v>
      </c>
      <c r="I296" s="66">
        <v>630</v>
      </c>
      <c r="J296" s="77">
        <v>7.2018672578713909</v>
      </c>
      <c r="K296" s="62">
        <v>4.2279645170058373</v>
      </c>
      <c r="L296" s="63">
        <v>9.7279645170058373</v>
      </c>
      <c r="M296" s="62">
        <v>32.147868004998216</v>
      </c>
      <c r="N296" s="82">
        <v>10.71368169126446</v>
      </c>
      <c r="O296" s="61">
        <v>7.8169965075669392</v>
      </c>
      <c r="P296" s="64">
        <v>9.7279645170058373</v>
      </c>
      <c r="Q296" s="1">
        <v>8.0106126111760663</v>
      </c>
      <c r="R296" s="1">
        <v>5.3969645170058342</v>
      </c>
      <c r="S296" s="1" t="str">
        <f>VLOOKUP(F296,'6)Transmission Capacity - App G'!$C$7:$M$23,11,FALSE)</f>
        <v xml:space="preserve">  Offer signed  23/01/2025. Another offer  with ENW,  due to be signed   16/04/2025. Another parrallel submission made,offer due 08/04/2025.Another submission made, awaiting Clock start date</v>
      </c>
    </row>
    <row r="297" spans="2:19" ht="14.5" x14ac:dyDescent="0.35">
      <c r="B297" s="6" t="s">
        <v>299</v>
      </c>
      <c r="C297" s="6" t="s">
        <v>476</v>
      </c>
      <c r="D297" s="6" t="s">
        <v>381</v>
      </c>
      <c r="E297" s="58" t="s">
        <v>444</v>
      </c>
      <c r="F297" s="6" t="s">
        <v>492</v>
      </c>
      <c r="G297" s="6">
        <v>356910</v>
      </c>
      <c r="H297" s="65">
        <v>513357</v>
      </c>
      <c r="I297" s="66">
        <v>400</v>
      </c>
      <c r="J297" s="77">
        <v>7.6210235533030604</v>
      </c>
      <c r="K297" s="62">
        <v>0</v>
      </c>
      <c r="L297" s="63">
        <v>0</v>
      </c>
      <c r="M297" s="62">
        <v>12.232541543668463</v>
      </c>
      <c r="N297" s="82">
        <v>12.232541543668463</v>
      </c>
      <c r="O297" s="61">
        <v>12.232541543668463</v>
      </c>
      <c r="P297" s="64">
        <v>0</v>
      </c>
      <c r="Q297" s="1">
        <v>12.232541543668463</v>
      </c>
      <c r="R297" s="1">
        <v>7.0318172078587686</v>
      </c>
      <c r="S297" s="1" t="str">
        <f>VLOOKUP(F297,'6)Transmission Capacity - App G'!$C$7:$M$23,11,FALSE)</f>
        <v>Offer with ENW, due to be signed 16/04/2025. Another PP submitted , awaiting Clock Start date.</v>
      </c>
    </row>
    <row r="298" spans="2:19" ht="14.5" x14ac:dyDescent="0.35">
      <c r="B298" s="6" t="s">
        <v>300</v>
      </c>
      <c r="C298" s="6" t="s">
        <v>475</v>
      </c>
      <c r="D298" s="6" t="s">
        <v>287</v>
      </c>
      <c r="E298" s="6" t="s">
        <v>287</v>
      </c>
      <c r="F298" s="6" t="s">
        <v>417</v>
      </c>
      <c r="G298" s="6">
        <v>394298</v>
      </c>
      <c r="H298" s="65">
        <v>409450</v>
      </c>
      <c r="I298" s="66">
        <v>800</v>
      </c>
      <c r="J298" s="77">
        <v>9.1452282639636699</v>
      </c>
      <c r="K298" s="62">
        <v>9.6465619717355668</v>
      </c>
      <c r="L298" s="63">
        <v>14.283561971735567</v>
      </c>
      <c r="M298" s="62">
        <v>0</v>
      </c>
      <c r="N298" s="82">
        <v>0</v>
      </c>
      <c r="O298" s="61">
        <v>0</v>
      </c>
      <c r="P298" s="64">
        <v>0</v>
      </c>
      <c r="Q298" s="1">
        <v>0</v>
      </c>
      <c r="R298" s="1">
        <v>0</v>
      </c>
      <c r="S298" s="1" t="str">
        <f>VLOOKUP(F298,'6)Transmission Capacity - App G'!$C$7:$M$23,11,FALSE)</f>
        <v xml:space="preserve"> Offers with ENW, due to be signed 28/08/2024 - now extended to address queries</v>
      </c>
    </row>
    <row r="299" spans="2:19" ht="14.5" x14ac:dyDescent="0.35">
      <c r="B299" s="6" t="s">
        <v>301</v>
      </c>
      <c r="C299" s="6" t="s">
        <v>476</v>
      </c>
      <c r="D299" s="6" t="s">
        <v>384</v>
      </c>
      <c r="E299" s="58" t="s">
        <v>321</v>
      </c>
      <c r="F299" s="6" t="s">
        <v>490</v>
      </c>
      <c r="G299" s="6">
        <v>300289</v>
      </c>
      <c r="H299" s="65">
        <v>530805</v>
      </c>
      <c r="I299" s="66">
        <v>630</v>
      </c>
      <c r="J299" s="77">
        <v>12.00311209645232</v>
      </c>
      <c r="K299" s="62">
        <v>17.153955103380088</v>
      </c>
      <c r="L299" s="63">
        <v>23.744756386140658</v>
      </c>
      <c r="M299" s="62">
        <v>2.6844262295081971</v>
      </c>
      <c r="N299" s="82">
        <v>0.44197031039136303</v>
      </c>
      <c r="O299" s="61">
        <v>0.31765276430649858</v>
      </c>
      <c r="P299" s="64">
        <v>2.6844262295081971</v>
      </c>
      <c r="Q299" s="1">
        <v>0</v>
      </c>
      <c r="R299" s="1">
        <v>0</v>
      </c>
      <c r="S299" s="1" t="str">
        <f>VLOOKUP(F299,'6)Transmission Capacity - App G'!$C$7:$M$23,11,FALSE)</f>
        <v>Offer  signed  20/11/2024.Another parrallel submission made, offer due 15/02/2025. Another parrallel submission made, awaiting Clock start date</v>
      </c>
    </row>
    <row r="300" spans="2:19" ht="14.5" x14ac:dyDescent="0.35">
      <c r="B300" s="6" t="s">
        <v>302</v>
      </c>
      <c r="C300" s="6" t="s">
        <v>476</v>
      </c>
      <c r="D300" s="6" t="s">
        <v>402</v>
      </c>
      <c r="E300" s="6" t="s">
        <v>402</v>
      </c>
      <c r="F300" s="6" t="s">
        <v>490</v>
      </c>
      <c r="G300" s="6">
        <v>311307</v>
      </c>
      <c r="H300" s="65">
        <v>553464</v>
      </c>
      <c r="I300" s="66">
        <v>400</v>
      </c>
      <c r="J300" s="77">
        <v>7.6210235533030604</v>
      </c>
      <c r="K300" s="62">
        <v>16.105753252472578</v>
      </c>
      <c r="L300" s="63">
        <v>38.444372423362708</v>
      </c>
      <c r="M300" s="62">
        <v>7</v>
      </c>
      <c r="N300" s="82">
        <v>1.9574944071588367</v>
      </c>
      <c r="O300" s="61">
        <v>1.4344262295081966</v>
      </c>
      <c r="P300" s="64">
        <v>7</v>
      </c>
      <c r="Q300" s="1">
        <v>1.4344262295081966</v>
      </c>
      <c r="R300" s="1">
        <v>7</v>
      </c>
      <c r="S300" s="1" t="str">
        <f>VLOOKUP(F300,'6)Transmission Capacity - App G'!$C$7:$M$23,11,FALSE)</f>
        <v>Offer  signed  20/11/2024.Another parrallel submission made, offer due 15/02/2025. Another parrallel submission made, awaiting Clock start date</v>
      </c>
    </row>
    <row r="301" spans="2:19" ht="14.5" x14ac:dyDescent="0.35">
      <c r="B301" s="6" t="s">
        <v>303</v>
      </c>
      <c r="C301" s="6" t="s">
        <v>476</v>
      </c>
      <c r="D301" s="6" t="s">
        <v>303</v>
      </c>
      <c r="E301" s="6" t="s">
        <v>303</v>
      </c>
      <c r="F301" s="6" t="s">
        <v>494</v>
      </c>
      <c r="G301" s="6">
        <v>347198</v>
      </c>
      <c r="H301" s="65">
        <v>407434</v>
      </c>
      <c r="I301" s="66">
        <v>630</v>
      </c>
      <c r="J301" s="77">
        <v>12.00311209645232</v>
      </c>
      <c r="K301" s="62">
        <v>4.2979646174640358</v>
      </c>
      <c r="L301" s="63">
        <v>8.9349646174640363</v>
      </c>
      <c r="M301" s="62">
        <v>11.217948717948717</v>
      </c>
      <c r="N301" s="82">
        <v>1.9059379217273933</v>
      </c>
      <c r="O301" s="61">
        <v>1.3698351115421905</v>
      </c>
      <c r="P301" s="64">
        <v>8.9349646174640363</v>
      </c>
      <c r="Q301" s="1">
        <v>1.3975751697381176</v>
      </c>
      <c r="R301" s="1">
        <v>7.808964617464035</v>
      </c>
      <c r="S301" s="1" t="str">
        <f>VLOOKUP(F301,'6)Transmission Capacity - App G'!$C$7:$M$23,11,FALSE)</f>
        <v>Offer signed   29/05/2024. Parrallel offer  signed 27/08/2024</v>
      </c>
    </row>
    <row r="302" spans="2:19" ht="14.5" x14ac:dyDescent="0.35">
      <c r="B302" s="6" t="s">
        <v>304</v>
      </c>
      <c r="C302" s="6" t="s">
        <v>476</v>
      </c>
      <c r="D302" s="6" t="s">
        <v>381</v>
      </c>
      <c r="E302" s="58" t="s">
        <v>444</v>
      </c>
      <c r="F302" s="6" t="s">
        <v>492</v>
      </c>
      <c r="G302" s="6">
        <v>342672</v>
      </c>
      <c r="H302" s="65">
        <v>538337</v>
      </c>
      <c r="I302" s="66">
        <v>630</v>
      </c>
      <c r="J302" s="77">
        <v>12.00311209645232</v>
      </c>
      <c r="K302" s="62">
        <v>0</v>
      </c>
      <c r="L302" s="63">
        <v>0</v>
      </c>
      <c r="M302" s="62">
        <v>14.597357857308214</v>
      </c>
      <c r="N302" s="82">
        <v>14.597357857308214</v>
      </c>
      <c r="O302" s="61">
        <v>12.34426229508197</v>
      </c>
      <c r="P302" s="64">
        <v>0</v>
      </c>
      <c r="Q302" s="1">
        <v>17.788069835111546</v>
      </c>
      <c r="R302" s="1">
        <v>13.373584247290175</v>
      </c>
      <c r="S302" s="1" t="str">
        <f>VLOOKUP(F302,'6)Transmission Capacity - App G'!$C$7:$M$23,11,FALSE)</f>
        <v>Offer with ENW, due to be signed 16/04/2025. Another PP submitted , awaiting Clock Start date.</v>
      </c>
    </row>
    <row r="303" spans="2:19" ht="14.5" x14ac:dyDescent="0.35">
      <c r="B303" s="6" t="s">
        <v>305</v>
      </c>
      <c r="C303" s="6" t="s">
        <v>476</v>
      </c>
      <c r="D303" s="6" t="s">
        <v>123</v>
      </c>
      <c r="E303" s="6" t="s">
        <v>123</v>
      </c>
      <c r="F303" s="6" t="s">
        <v>490</v>
      </c>
      <c r="G303" s="6">
        <v>297180</v>
      </c>
      <c r="H303" s="65">
        <v>518183</v>
      </c>
      <c r="I303" s="66">
        <v>400</v>
      </c>
      <c r="J303" s="77">
        <v>7.6210235533030604</v>
      </c>
      <c r="K303" s="62">
        <v>5.83349862362609</v>
      </c>
      <c r="L303" s="63">
        <v>7.83349862362609</v>
      </c>
      <c r="M303" s="62">
        <v>14.697831990891453</v>
      </c>
      <c r="N303" s="82">
        <v>14.697831990891453</v>
      </c>
      <c r="O303" s="61">
        <v>11.757322987390884</v>
      </c>
      <c r="P303" s="64">
        <v>7.83349862362609</v>
      </c>
      <c r="Q303" s="1">
        <v>12.711542192046556</v>
      </c>
      <c r="R303" s="1">
        <v>7.3458986236260895</v>
      </c>
      <c r="S303" s="1" t="str">
        <f>VLOOKUP(F303,'6)Transmission Capacity - App G'!$C$7:$M$23,11,FALSE)</f>
        <v>Offer  signed  20/11/2024.Another parrallel submission made, offer due 15/02/2025. Another parrallel submission made, awaiting Clock start date</v>
      </c>
    </row>
    <row r="304" spans="2:19" ht="14.5" x14ac:dyDescent="0.35">
      <c r="B304" s="6" t="s">
        <v>306</v>
      </c>
      <c r="C304" s="6" t="s">
        <v>475</v>
      </c>
      <c r="D304" s="6" t="s">
        <v>406</v>
      </c>
      <c r="E304" s="6" t="s">
        <v>406</v>
      </c>
      <c r="F304" s="6" t="s">
        <v>418</v>
      </c>
      <c r="G304" s="6">
        <v>391844</v>
      </c>
      <c r="H304" s="65">
        <v>398322</v>
      </c>
      <c r="I304" s="66">
        <v>800</v>
      </c>
      <c r="J304" s="77">
        <v>9.1452282639636699</v>
      </c>
      <c r="K304" s="62">
        <v>6.8650278744982121</v>
      </c>
      <c r="L304" s="63">
        <v>11.502027874498213</v>
      </c>
      <c r="M304" s="62">
        <v>11.217948717948717</v>
      </c>
      <c r="N304" s="82">
        <v>1.9574944071588367</v>
      </c>
      <c r="O304" s="61">
        <v>1.4344262295081966</v>
      </c>
      <c r="P304" s="64">
        <v>11.217948717948717</v>
      </c>
      <c r="Q304" s="1">
        <v>1.4344262295081966</v>
      </c>
      <c r="R304" s="1">
        <v>11.217948717948717</v>
      </c>
      <c r="S304" s="1" t="str">
        <f>VLOOKUP(F304,'6)Transmission Capacity - App G'!$C$7:$M$23,11,FALSE)</f>
        <v>Offer  signed 27/08/2024</v>
      </c>
    </row>
    <row r="305" spans="2:19" ht="14.5" x14ac:dyDescent="0.35">
      <c r="B305" s="6" t="s">
        <v>307</v>
      </c>
      <c r="C305" s="6" t="s">
        <v>476</v>
      </c>
      <c r="D305" s="6" t="s">
        <v>394</v>
      </c>
      <c r="E305" s="6" t="s">
        <v>394</v>
      </c>
      <c r="F305" s="6" t="s">
        <v>394</v>
      </c>
      <c r="G305" s="6">
        <v>392001</v>
      </c>
      <c r="H305" s="65">
        <v>372504</v>
      </c>
      <c r="I305" s="66">
        <v>630</v>
      </c>
      <c r="J305" s="77">
        <v>12.00311209645232</v>
      </c>
      <c r="K305" s="62">
        <v>8.1562999999999874</v>
      </c>
      <c r="L305" s="63">
        <v>8.1562999999999874</v>
      </c>
      <c r="M305" s="62">
        <v>11.217948717948717</v>
      </c>
      <c r="N305" s="82">
        <v>1.9574944071588367</v>
      </c>
      <c r="O305" s="61">
        <v>1.4344262295081966</v>
      </c>
      <c r="P305" s="64">
        <v>8.1562999999999874</v>
      </c>
      <c r="Q305" s="1">
        <v>1.4344262295081966</v>
      </c>
      <c r="R305" s="1">
        <v>0</v>
      </c>
      <c r="S305" s="1" t="str">
        <f>VLOOKUP(F305,'6)Transmission Capacity - App G'!$C$7:$M$23,11,FALSE)</f>
        <v>PP submitted, awaiting Clock Start date</v>
      </c>
    </row>
    <row r="306" spans="2:19" ht="14.5" x14ac:dyDescent="0.35">
      <c r="B306" s="6" t="s">
        <v>308</v>
      </c>
      <c r="C306" s="6" t="s">
        <v>476</v>
      </c>
      <c r="D306" s="6" t="s">
        <v>385</v>
      </c>
      <c r="E306" s="6" t="s">
        <v>385</v>
      </c>
      <c r="F306" s="6" t="s">
        <v>491</v>
      </c>
      <c r="G306" s="6">
        <v>336410</v>
      </c>
      <c r="H306" s="65">
        <v>427512</v>
      </c>
      <c r="I306" s="66">
        <v>400</v>
      </c>
      <c r="J306" s="77">
        <v>7.6210235533030604</v>
      </c>
      <c r="K306" s="62">
        <v>14.430742977329484</v>
      </c>
      <c r="L306" s="63">
        <v>18.230307370358986</v>
      </c>
      <c r="M306" s="62">
        <v>29.453085674223505</v>
      </c>
      <c r="N306" s="82">
        <v>11.438326585695007</v>
      </c>
      <c r="O306" s="61">
        <v>8.2209505334626574</v>
      </c>
      <c r="P306" s="64">
        <v>18.230307370358986</v>
      </c>
      <c r="Q306" s="1">
        <v>0</v>
      </c>
      <c r="R306" s="1">
        <v>0</v>
      </c>
      <c r="S306" s="1" t="str">
        <f>VLOOKUP(F306,'6)Transmission Capacity - App G'!$C$7:$M$23,11,FALSE)</f>
        <v xml:space="preserve">  Offer signed  23/01/2025. Another offer  with ENW,  due to be signed   16/04/2025. Another parrallel submission made,offer due 08/04/2025.Another submission made, awaiting Clock start date</v>
      </c>
    </row>
    <row r="307" spans="2:19" ht="14.5" x14ac:dyDescent="0.35">
      <c r="B307" s="6" t="s">
        <v>309</v>
      </c>
      <c r="C307" s="6" t="s">
        <v>476</v>
      </c>
      <c r="D307" s="6" t="s">
        <v>394</v>
      </c>
      <c r="E307" s="6" t="s">
        <v>394</v>
      </c>
      <c r="F307" s="6" t="s">
        <v>394</v>
      </c>
      <c r="G307" s="6">
        <v>390968</v>
      </c>
      <c r="H307" s="65">
        <v>373004</v>
      </c>
      <c r="I307" s="66">
        <v>400</v>
      </c>
      <c r="J307" s="77">
        <v>7.6210235533030604</v>
      </c>
      <c r="K307" s="62">
        <v>2.5290390157625744</v>
      </c>
      <c r="L307" s="63">
        <v>6.6660390157625748</v>
      </c>
      <c r="M307" s="62">
        <v>11.217948717948717</v>
      </c>
      <c r="N307" s="82">
        <v>1.9574944071588367</v>
      </c>
      <c r="O307" s="61">
        <v>1.4344262295081966</v>
      </c>
      <c r="P307" s="64">
        <v>6.6660390157625748</v>
      </c>
      <c r="Q307" s="1">
        <v>1.4344262295081966</v>
      </c>
      <c r="R307" s="1">
        <v>0</v>
      </c>
      <c r="S307" s="1" t="str">
        <f>VLOOKUP(F307,'6)Transmission Capacity - App G'!$C$7:$M$23,11,FALSE)</f>
        <v>PP submitted, awaiting Clock Start date</v>
      </c>
    </row>
    <row r="308" spans="2:19" ht="14.5" x14ac:dyDescent="0.35">
      <c r="B308" s="6" t="s">
        <v>310</v>
      </c>
      <c r="C308" s="6" t="s">
        <v>475</v>
      </c>
      <c r="D308" s="6" t="s">
        <v>391</v>
      </c>
      <c r="E308" s="6" t="s">
        <v>391</v>
      </c>
      <c r="F308" s="6" t="s">
        <v>421</v>
      </c>
      <c r="G308" s="6">
        <v>371065</v>
      </c>
      <c r="H308" s="65">
        <v>409109</v>
      </c>
      <c r="I308" s="66">
        <v>400</v>
      </c>
      <c r="J308" s="77">
        <v>4.572614131981835</v>
      </c>
      <c r="K308" s="62">
        <v>5.2004907623346988</v>
      </c>
      <c r="L308" s="63">
        <v>5.2004907623346988</v>
      </c>
      <c r="M308" s="62">
        <v>11.217948717948717</v>
      </c>
      <c r="N308" s="82">
        <v>1.9574944071588367</v>
      </c>
      <c r="O308" s="61">
        <v>1.4344262295081966</v>
      </c>
      <c r="P308" s="64">
        <v>5.2004907623346988</v>
      </c>
      <c r="Q308" s="1">
        <v>1.4344262295081966</v>
      </c>
      <c r="R308" s="1">
        <v>5.2214907623346996</v>
      </c>
      <c r="S308" s="1" t="str">
        <f>VLOOKUP(F308,'6)Transmission Capacity - App G'!$C$7:$M$23,11,FALSE)</f>
        <v>Offer signed 24/12/2024</v>
      </c>
    </row>
    <row r="309" spans="2:19" ht="14.5" x14ac:dyDescent="0.35">
      <c r="B309" s="6" t="s">
        <v>311</v>
      </c>
      <c r="C309" s="6" t="s">
        <v>476</v>
      </c>
      <c r="D309" s="6" t="s">
        <v>389</v>
      </c>
      <c r="E309" s="6" t="s">
        <v>389</v>
      </c>
      <c r="F309" s="6" t="s">
        <v>490</v>
      </c>
      <c r="G309" s="6">
        <v>361282</v>
      </c>
      <c r="H309" s="65">
        <v>570359</v>
      </c>
      <c r="I309" s="66">
        <v>1250</v>
      </c>
      <c r="J309" s="77">
        <v>23.815698604072061</v>
      </c>
      <c r="K309" s="62">
        <v>25.729493430643533</v>
      </c>
      <c r="L309" s="63">
        <v>32.729493430643529</v>
      </c>
      <c r="M309" s="62">
        <v>1.6794871794871795</v>
      </c>
      <c r="N309" s="82">
        <v>0.44197031039136303</v>
      </c>
      <c r="O309" s="61">
        <v>0.31765276430649858</v>
      </c>
      <c r="P309" s="64">
        <v>1.6794871794871795</v>
      </c>
      <c r="Q309" s="1">
        <v>0.31765276430649858</v>
      </c>
      <c r="R309" s="59">
        <v>1.6794871794871795</v>
      </c>
      <c r="S309" s="1" t="str">
        <f>VLOOKUP(F309,'6)Transmission Capacity - App G'!$C$7:$M$23,11,FALSE)</f>
        <v>Offer  signed  20/11/2024.Another parrallel submission made, offer due 15/02/2025. Another parrallel submission made, awaiting Clock start date</v>
      </c>
    </row>
    <row r="310" spans="2:19" ht="14.5" x14ac:dyDescent="0.35">
      <c r="B310" s="6" t="s">
        <v>312</v>
      </c>
      <c r="C310" s="6" t="s">
        <v>475</v>
      </c>
      <c r="D310" s="6" t="s">
        <v>283</v>
      </c>
      <c r="E310" s="6" t="s">
        <v>283</v>
      </c>
      <c r="F310" s="6" t="s">
        <v>415</v>
      </c>
      <c r="G310" s="6">
        <v>387882</v>
      </c>
      <c r="H310" s="65">
        <v>414309</v>
      </c>
      <c r="I310" s="66">
        <v>630</v>
      </c>
      <c r="J310" s="77">
        <v>7.2018672578713909</v>
      </c>
      <c r="K310" s="62">
        <v>6.4120366908979491</v>
      </c>
      <c r="L310" s="63">
        <v>9.9120366908979491</v>
      </c>
      <c r="M310" s="62">
        <v>23.618775586268406</v>
      </c>
      <c r="N310" s="82">
        <v>13.394256082967692</v>
      </c>
      <c r="O310" s="61">
        <v>9.7728172293364395</v>
      </c>
      <c r="P310" s="64">
        <v>9.9120366908979491</v>
      </c>
      <c r="Q310" s="1">
        <v>4.1690987718911279</v>
      </c>
      <c r="R310" s="1">
        <v>9.62963669089795</v>
      </c>
      <c r="S310" s="1" t="str">
        <f>VLOOKUP(F310,'6)Transmission Capacity - App G'!$C$7:$M$23,11,FALSE)</f>
        <v>Offer   signed  26/09/2024.PP submitted, offer due 13/02/2025.Another PP submitted,offer due 06/05/25</v>
      </c>
    </row>
    <row r="311" spans="2:19" ht="14.5" x14ac:dyDescent="0.35">
      <c r="B311" s="6" t="s">
        <v>313</v>
      </c>
      <c r="C311" s="6" t="s">
        <v>475</v>
      </c>
      <c r="D311" s="6" t="s">
        <v>242</v>
      </c>
      <c r="E311" s="6" t="s">
        <v>242</v>
      </c>
      <c r="F311" s="6" t="s">
        <v>258</v>
      </c>
      <c r="G311" s="6">
        <v>385446</v>
      </c>
      <c r="H311" s="65">
        <v>437481</v>
      </c>
      <c r="I311" s="66">
        <v>400</v>
      </c>
      <c r="J311" s="77">
        <v>4.572614131981835</v>
      </c>
      <c r="K311" s="62">
        <v>2.6245464030530314</v>
      </c>
      <c r="L311" s="63">
        <v>18.778371887247108</v>
      </c>
      <c r="M311" s="62">
        <v>0</v>
      </c>
      <c r="N311" s="82">
        <v>0</v>
      </c>
      <c r="O311" s="61">
        <v>0</v>
      </c>
      <c r="P311" s="64">
        <v>0</v>
      </c>
      <c r="Q311" s="1">
        <v>0</v>
      </c>
      <c r="R311" s="1">
        <v>0</v>
      </c>
      <c r="S311" s="1" t="str">
        <f>VLOOKUP(F311,'6)Transmission Capacity - App G'!$C$7:$M$23,11,FALSE)</f>
        <v>PP submitted, awaiting Clock Start date</v>
      </c>
    </row>
    <row r="312" spans="2:19" ht="14.5" x14ac:dyDescent="0.35">
      <c r="B312" s="6" t="s">
        <v>314</v>
      </c>
      <c r="C312" s="6" t="s">
        <v>476</v>
      </c>
      <c r="D312" s="6" t="s">
        <v>205</v>
      </c>
      <c r="E312" s="6" t="s">
        <v>205</v>
      </c>
      <c r="F312" s="6" t="s">
        <v>422</v>
      </c>
      <c r="G312" s="6">
        <v>347661</v>
      </c>
      <c r="H312" s="65">
        <v>461494</v>
      </c>
      <c r="I312" s="66">
        <v>800</v>
      </c>
      <c r="J312" s="77">
        <v>15.242047106606121</v>
      </c>
      <c r="K312" s="62">
        <v>1.2416075342512727</v>
      </c>
      <c r="L312" s="63">
        <v>1.2416075342512727</v>
      </c>
      <c r="M312" s="62">
        <v>11.217948717948717</v>
      </c>
      <c r="N312" s="82">
        <v>1.9574944071588367</v>
      </c>
      <c r="O312" s="61">
        <v>1.4344262295081966</v>
      </c>
      <c r="P312" s="64">
        <v>1.2416075342512727</v>
      </c>
      <c r="Q312" s="1">
        <v>1.5150819672131133</v>
      </c>
      <c r="R312" s="1">
        <v>5.0572075342512903</v>
      </c>
      <c r="S312" s="1" t="str">
        <f>VLOOKUP(F312,'6)Transmission Capacity - App G'!$C$7:$M$23,11,FALSE)</f>
        <v>Offer with ENW, due to be signed 06/09/2024- now extended to address move to Middleton .Offer with ENW, due to be signed 14/01/2025. Another submission made, awaiting Clock start date.</v>
      </c>
    </row>
    <row r="313" spans="2:19" ht="14.5" x14ac:dyDescent="0.35">
      <c r="B313" s="6" t="s">
        <v>315</v>
      </c>
      <c r="C313" s="6" t="s">
        <v>475</v>
      </c>
      <c r="D313" s="6" t="s">
        <v>205</v>
      </c>
      <c r="E313" s="6" t="s">
        <v>205</v>
      </c>
      <c r="F313" s="6" t="s">
        <v>422</v>
      </c>
      <c r="G313" s="6">
        <v>347651</v>
      </c>
      <c r="H313" s="65">
        <v>461484</v>
      </c>
      <c r="I313" s="66">
        <v>800</v>
      </c>
      <c r="J313" s="77">
        <v>9.1452282639636699</v>
      </c>
      <c r="K313" s="62">
        <v>1.2416075342512727</v>
      </c>
      <c r="L313" s="63">
        <v>1.2416075342512727</v>
      </c>
      <c r="M313" s="62">
        <v>11.217948717948717</v>
      </c>
      <c r="N313" s="82">
        <v>1.9574944071588367</v>
      </c>
      <c r="O313" s="61">
        <v>1.4344262295081966</v>
      </c>
      <c r="P313" s="64">
        <v>1.2416075342512727</v>
      </c>
      <c r="Q313" s="1">
        <v>1.5150819672131133</v>
      </c>
      <c r="R313" s="1">
        <v>5.0572075342512903</v>
      </c>
      <c r="S313" s="1" t="str">
        <f>VLOOKUP(F313,'6)Transmission Capacity - App G'!$C$7:$M$23,11,FALSE)</f>
        <v>Offer with ENW, due to be signed 06/09/2024- now extended to address move to Middleton .Offer with ENW, due to be signed 14/01/2025. Another submission made, awaiting Clock start date.</v>
      </c>
    </row>
    <row r="314" spans="2:19" ht="14.5" x14ac:dyDescent="0.35">
      <c r="B314" s="6" t="s">
        <v>316</v>
      </c>
      <c r="C314" s="6" t="s">
        <v>475</v>
      </c>
      <c r="D314" s="6" t="s">
        <v>48</v>
      </c>
      <c r="E314" s="6" t="s">
        <v>48</v>
      </c>
      <c r="F314" s="6" t="s">
        <v>491</v>
      </c>
      <c r="G314" s="6">
        <v>332037</v>
      </c>
      <c r="H314" s="65">
        <v>432063</v>
      </c>
      <c r="I314" s="66">
        <v>400</v>
      </c>
      <c r="J314" s="77">
        <v>4.572614131981835</v>
      </c>
      <c r="K314" s="62">
        <v>5.5189012387753316</v>
      </c>
      <c r="L314" s="63">
        <v>10.118901238775333</v>
      </c>
      <c r="M314" s="62">
        <v>16.627643876045262</v>
      </c>
      <c r="N314" s="82">
        <v>2.6967690466693273</v>
      </c>
      <c r="O314" s="61">
        <v>1.9676367869615843</v>
      </c>
      <c r="P314" s="64">
        <v>10.118901238775333</v>
      </c>
      <c r="Q314" s="1">
        <v>2.1114068111361437</v>
      </c>
      <c r="R314" s="1">
        <v>6.29550123877533</v>
      </c>
      <c r="S314" s="1" t="str">
        <f>VLOOKUP(F314,'6)Transmission Capacity - App G'!$C$7:$M$23,11,FALSE)</f>
        <v xml:space="preserve">  Offer signed  23/01/2025. Another offer  with ENW,  due to be signed   16/04/2025. Another parrallel submission made,offer due 08/04/2025.Another submission made, awaiting Clock start date</v>
      </c>
    </row>
    <row r="315" spans="2:19" ht="14.5" x14ac:dyDescent="0.35">
      <c r="B315" s="6" t="s">
        <v>317</v>
      </c>
      <c r="C315" s="6" t="s">
        <v>475</v>
      </c>
      <c r="D315" s="6" t="s">
        <v>385</v>
      </c>
      <c r="E315" s="6" t="s">
        <v>385</v>
      </c>
      <c r="F315" s="6" t="s">
        <v>491</v>
      </c>
      <c r="G315" s="6">
        <v>331716</v>
      </c>
      <c r="H315" s="65">
        <v>429849</v>
      </c>
      <c r="I315" s="66">
        <v>630</v>
      </c>
      <c r="J315" s="77">
        <v>7.2018672578713909</v>
      </c>
      <c r="K315" s="62">
        <v>9.1031889582701346</v>
      </c>
      <c r="L315" s="63">
        <v>12.603188958270135</v>
      </c>
      <c r="M315" s="62">
        <v>23.065831726208533</v>
      </c>
      <c r="N315" s="82">
        <v>9.7384922217790191</v>
      </c>
      <c r="O315" s="61">
        <v>7.1054714784633299</v>
      </c>
      <c r="P315" s="64">
        <v>12.603188958270135</v>
      </c>
      <c r="Q315" s="1">
        <v>0</v>
      </c>
      <c r="R315" s="1">
        <v>0</v>
      </c>
      <c r="S315" s="1" t="str">
        <f>VLOOKUP(F315,'6)Transmission Capacity - App G'!$C$7:$M$23,11,FALSE)</f>
        <v xml:space="preserve">  Offer signed  23/01/2025. Another offer  with ENW,  due to be signed   16/04/2025. Another parrallel submission made,offer due 08/04/2025.Another submission made, awaiting Clock start date</v>
      </c>
    </row>
    <row r="316" spans="2:19" ht="14.5" x14ac:dyDescent="0.35">
      <c r="B316" s="6" t="s">
        <v>318</v>
      </c>
      <c r="C316" s="6" t="s">
        <v>475</v>
      </c>
      <c r="D316" s="6" t="s">
        <v>151</v>
      </c>
      <c r="E316" s="6" t="s">
        <v>151</v>
      </c>
      <c r="F316" s="6" t="s">
        <v>417</v>
      </c>
      <c r="G316" s="6">
        <v>392582</v>
      </c>
      <c r="H316" s="65">
        <v>405316</v>
      </c>
      <c r="I316" s="66">
        <v>630</v>
      </c>
      <c r="J316" s="77">
        <v>7.2018672578713909</v>
      </c>
      <c r="K316" s="62">
        <v>9.620277633795224</v>
      </c>
      <c r="L316" s="63">
        <v>14.257277633795225</v>
      </c>
      <c r="M316" s="62">
        <v>29.275200543955119</v>
      </c>
      <c r="N316" s="82">
        <v>10.582449142401273</v>
      </c>
      <c r="O316" s="61">
        <v>7.7212456344586711</v>
      </c>
      <c r="P316" s="64">
        <v>14.257277633795225</v>
      </c>
      <c r="Q316" s="1">
        <v>7.7148026604854811</v>
      </c>
      <c r="R316" s="1">
        <v>4.6017310636633511</v>
      </c>
      <c r="S316" s="1" t="str">
        <f>VLOOKUP(F316,'6)Transmission Capacity - App G'!$C$7:$M$23,11,FALSE)</f>
        <v xml:space="preserve"> Offers with ENW, due to be signed 28/08/2024 - now extended to address queries</v>
      </c>
    </row>
    <row r="317" spans="2:19" ht="14.5" x14ac:dyDescent="0.35">
      <c r="B317" s="6" t="s">
        <v>319</v>
      </c>
      <c r="C317" s="6" t="s">
        <v>475</v>
      </c>
      <c r="D317" s="6" t="s">
        <v>386</v>
      </c>
      <c r="E317" s="6" t="s">
        <v>386</v>
      </c>
      <c r="F317" s="6" t="s">
        <v>491</v>
      </c>
      <c r="G317" s="6">
        <v>354932</v>
      </c>
      <c r="H317" s="65">
        <v>429640</v>
      </c>
      <c r="I317" s="66">
        <v>400</v>
      </c>
      <c r="J317" s="77">
        <v>4.572614131981835</v>
      </c>
      <c r="K317" s="62">
        <v>7.1664309453766872</v>
      </c>
      <c r="L317" s="63">
        <v>10.666430945376687</v>
      </c>
      <c r="M317" s="62">
        <v>11.217948717948717</v>
      </c>
      <c r="N317" s="82">
        <v>1.9574944071588367</v>
      </c>
      <c r="O317" s="61">
        <v>1.4344262295081966</v>
      </c>
      <c r="P317" s="64">
        <v>10.666430945376687</v>
      </c>
      <c r="Q317" s="1">
        <v>1.4344262295081966</v>
      </c>
      <c r="R317" s="1">
        <v>10.066430945376688</v>
      </c>
      <c r="S317" s="1" t="str">
        <f>VLOOKUP(F317,'6)Transmission Capacity - App G'!$C$7:$M$23,11,FALSE)</f>
        <v xml:space="preserve">  Offer signed  23/01/2025. Another offer  with ENW,  due to be signed   16/04/2025. Another parrallel submission made,offer due 08/04/2025.Another submission made, awaiting Clock start date</v>
      </c>
    </row>
    <row r="318" spans="2:19" ht="14.5" x14ac:dyDescent="0.35">
      <c r="B318" s="6" t="s">
        <v>320</v>
      </c>
      <c r="C318" s="6" t="s">
        <v>475</v>
      </c>
      <c r="D318" s="6" t="s">
        <v>385</v>
      </c>
      <c r="E318" s="6" t="s">
        <v>385</v>
      </c>
      <c r="F318" s="6" t="s">
        <v>491</v>
      </c>
      <c r="G318" s="6">
        <v>332713</v>
      </c>
      <c r="H318" s="65">
        <v>428643</v>
      </c>
      <c r="I318" s="66">
        <v>400</v>
      </c>
      <c r="J318" s="77">
        <v>4.572614131981835</v>
      </c>
      <c r="K318" s="62">
        <v>13.77045899816455</v>
      </c>
      <c r="L318" s="63">
        <v>18.230307370358986</v>
      </c>
      <c r="M318" s="62">
        <v>30.122848365914074</v>
      </c>
      <c r="N318" s="82">
        <v>12.893179098524131</v>
      </c>
      <c r="O318" s="61">
        <v>9.4072176949941788</v>
      </c>
      <c r="P318" s="64">
        <v>18.230307370358986</v>
      </c>
      <c r="Q318" s="1">
        <v>0</v>
      </c>
      <c r="R318" s="1">
        <v>0</v>
      </c>
      <c r="S318" s="1" t="str">
        <f>VLOOKUP(F318,'6)Transmission Capacity - App G'!$C$7:$M$23,11,FALSE)</f>
        <v xml:space="preserve">  Offer signed  23/01/2025. Another offer  with ENW,  due to be signed   16/04/2025. Another parrallel submission made,offer due 08/04/2025.Another submission made, awaiting Clock start date</v>
      </c>
    </row>
    <row r="319" spans="2:19" ht="14.5" x14ac:dyDescent="0.35">
      <c r="B319" s="6" t="s">
        <v>321</v>
      </c>
      <c r="C319" s="6" t="s">
        <v>476</v>
      </c>
      <c r="D319" s="6" t="s">
        <v>384</v>
      </c>
      <c r="E319" s="58" t="s">
        <v>321</v>
      </c>
      <c r="F319" s="6" t="s">
        <v>490</v>
      </c>
      <c r="G319" s="6">
        <v>302535</v>
      </c>
      <c r="H319" s="65">
        <v>529330</v>
      </c>
      <c r="I319" s="66">
        <v>630</v>
      </c>
      <c r="J319" s="77">
        <v>12.00311209645232</v>
      </c>
      <c r="K319" s="62">
        <v>8.181718503704694</v>
      </c>
      <c r="L319" s="63">
        <v>10.681718503704694</v>
      </c>
      <c r="M319" s="62">
        <v>7</v>
      </c>
      <c r="N319" s="82">
        <v>1.9574944071588367</v>
      </c>
      <c r="O319" s="61">
        <v>1.4344262295081966</v>
      </c>
      <c r="P319" s="64">
        <v>7</v>
      </c>
      <c r="Q319" s="1">
        <v>0</v>
      </c>
      <c r="R319" s="1">
        <v>0</v>
      </c>
      <c r="S319" s="1" t="str">
        <f>VLOOKUP(F319,'6)Transmission Capacity - App G'!$C$7:$M$23,11,FALSE)</f>
        <v>Offer  signed  20/11/2024.Another parrallel submission made, offer due 15/02/2025. Another parrallel submission made, awaiting Clock start date</v>
      </c>
    </row>
    <row r="320" spans="2:19" ht="14.5" x14ac:dyDescent="0.35">
      <c r="B320" s="6" t="s">
        <v>322</v>
      </c>
      <c r="C320" s="6" t="s">
        <v>476</v>
      </c>
      <c r="D320" s="6" t="s">
        <v>378</v>
      </c>
      <c r="E320" s="6" t="s">
        <v>378</v>
      </c>
      <c r="F320" s="6" t="s">
        <v>491</v>
      </c>
      <c r="G320" s="6">
        <v>356139</v>
      </c>
      <c r="H320" s="65">
        <v>410059</v>
      </c>
      <c r="I320" s="66">
        <v>630</v>
      </c>
      <c r="J320" s="77">
        <v>12.00311209645232</v>
      </c>
      <c r="K320" s="62">
        <v>0</v>
      </c>
      <c r="L320" s="63">
        <v>0</v>
      </c>
      <c r="M320" s="62">
        <v>2.6844262295081971</v>
      </c>
      <c r="N320" s="82">
        <v>0.44197031039136303</v>
      </c>
      <c r="O320" s="61">
        <v>0.31765276430649858</v>
      </c>
      <c r="P320" s="64">
        <v>0</v>
      </c>
      <c r="Q320" s="1">
        <v>1.9914391489538268</v>
      </c>
      <c r="R320" s="1">
        <v>1.9914391489538268</v>
      </c>
      <c r="S320" s="1" t="str">
        <f>VLOOKUP(F320,'6)Transmission Capacity - App G'!$C$7:$M$23,11,FALSE)</f>
        <v xml:space="preserve">  Offer signed  23/01/2025. Another offer  with ENW,  due to be signed   16/04/2025. Another parrallel submission made,offer due 08/04/2025.Another submission made, awaiting Clock start date</v>
      </c>
    </row>
    <row r="321" spans="2:19" ht="14.5" x14ac:dyDescent="0.35">
      <c r="B321" s="6" t="s">
        <v>323</v>
      </c>
      <c r="C321" s="6" t="s">
        <v>475</v>
      </c>
      <c r="D321" s="6" t="s">
        <v>132</v>
      </c>
      <c r="E321" s="6" t="s">
        <v>132</v>
      </c>
      <c r="F321" s="6" t="s">
        <v>421</v>
      </c>
      <c r="G321" s="6">
        <v>383780</v>
      </c>
      <c r="H321" s="65">
        <v>399743</v>
      </c>
      <c r="I321" s="66">
        <v>400</v>
      </c>
      <c r="J321" s="77">
        <v>4.572614131981835</v>
      </c>
      <c r="K321" s="62">
        <v>0</v>
      </c>
      <c r="L321" s="63">
        <v>11.568524020701165</v>
      </c>
      <c r="M321" s="62">
        <v>7</v>
      </c>
      <c r="N321" s="82">
        <v>1.9574944071588367</v>
      </c>
      <c r="O321" s="61">
        <v>1.4344262295081966</v>
      </c>
      <c r="P321" s="64">
        <v>7</v>
      </c>
      <c r="Q321" s="1">
        <v>1.4344262295081966</v>
      </c>
      <c r="R321" s="1">
        <v>0</v>
      </c>
      <c r="S321" s="1" t="str">
        <f>VLOOKUP(F321,'6)Transmission Capacity - App G'!$C$7:$M$23,11,FALSE)</f>
        <v>Offer signed 24/12/2024</v>
      </c>
    </row>
    <row r="322" spans="2:19" ht="14.5" x14ac:dyDescent="0.35">
      <c r="B322" s="6" t="s">
        <v>324</v>
      </c>
      <c r="C322" s="6" t="s">
        <v>475</v>
      </c>
      <c r="D322" s="6" t="s">
        <v>405</v>
      </c>
      <c r="E322" s="6" t="s">
        <v>405</v>
      </c>
      <c r="F322" s="6" t="s">
        <v>258</v>
      </c>
      <c r="G322" s="6">
        <v>376338</v>
      </c>
      <c r="H322" s="65">
        <v>429396</v>
      </c>
      <c r="I322" s="66">
        <v>630</v>
      </c>
      <c r="J322" s="77">
        <v>7.2018672578713909</v>
      </c>
      <c r="K322" s="62">
        <v>5.2911922908931714</v>
      </c>
      <c r="L322" s="63">
        <v>9.4281922908931719</v>
      </c>
      <c r="M322" s="62">
        <v>20.741269060501736</v>
      </c>
      <c r="N322" s="82">
        <v>3.3639409652971701</v>
      </c>
      <c r="O322" s="61">
        <v>2.4544237485448215</v>
      </c>
      <c r="P322" s="64">
        <v>9.4281922908931719</v>
      </c>
      <c r="Q322" s="1">
        <v>2.4384097843665953</v>
      </c>
      <c r="R322" s="1">
        <v>6.5077922908931711</v>
      </c>
      <c r="S322" s="1" t="str">
        <f>VLOOKUP(F322,'6)Transmission Capacity - App G'!$C$7:$M$23,11,FALSE)</f>
        <v>PP submitted, awaiting Clock Start date</v>
      </c>
    </row>
    <row r="323" spans="2:19" ht="14.5" x14ac:dyDescent="0.35">
      <c r="B323" s="6" t="s">
        <v>325</v>
      </c>
      <c r="C323" s="6" t="s">
        <v>475</v>
      </c>
      <c r="D323" s="6" t="s">
        <v>325</v>
      </c>
      <c r="E323" s="6" t="s">
        <v>325</v>
      </c>
      <c r="F323" s="6" t="s">
        <v>418</v>
      </c>
      <c r="G323" s="6">
        <v>387190</v>
      </c>
      <c r="H323" s="65">
        <v>398835</v>
      </c>
      <c r="I323" s="66">
        <v>600</v>
      </c>
      <c r="J323" s="77">
        <v>6.8589211979727542</v>
      </c>
      <c r="K323" s="62">
        <v>7.979321347489611</v>
      </c>
      <c r="L323" s="63">
        <v>14.979321347489611</v>
      </c>
      <c r="M323" s="62">
        <v>11.217948717948717</v>
      </c>
      <c r="N323" s="82">
        <v>1.9574944071588367</v>
      </c>
      <c r="O323" s="61">
        <v>1.4344262295081966</v>
      </c>
      <c r="P323" s="64">
        <v>11.217948717948717</v>
      </c>
      <c r="Q323" s="1">
        <v>1.4344262295081966</v>
      </c>
      <c r="R323" s="1">
        <v>0</v>
      </c>
      <c r="S323" s="1" t="str">
        <f>VLOOKUP(F323,'6)Transmission Capacity - App G'!$C$7:$M$23,11,FALSE)</f>
        <v>Offer  signed 27/08/2024</v>
      </c>
    </row>
    <row r="324" spans="2:19" ht="14.5" x14ac:dyDescent="0.35">
      <c r="B324" s="6" t="s">
        <v>326</v>
      </c>
      <c r="C324" s="6" t="s">
        <v>476</v>
      </c>
      <c r="D324" s="6" t="s">
        <v>410</v>
      </c>
      <c r="E324" s="6" t="s">
        <v>410</v>
      </c>
      <c r="F324" s="6" t="s">
        <v>258</v>
      </c>
      <c r="G324" s="6">
        <v>379112</v>
      </c>
      <c r="H324" s="65">
        <v>418005</v>
      </c>
      <c r="I324" s="66">
        <v>400</v>
      </c>
      <c r="J324" s="77">
        <v>7.6210235533030604</v>
      </c>
      <c r="K324" s="62">
        <v>9.7731039015562509</v>
      </c>
      <c r="L324" s="63">
        <v>26.773103901556251</v>
      </c>
      <c r="M324" s="62">
        <v>26.048360655737714</v>
      </c>
      <c r="N324" s="82">
        <v>4.2886639676113374</v>
      </c>
      <c r="O324" s="61">
        <v>3.0823472356935029</v>
      </c>
      <c r="P324" s="64">
        <v>26.048360655737714</v>
      </c>
      <c r="Q324" s="1">
        <v>2.7819592628516023</v>
      </c>
      <c r="R324" s="1">
        <v>23.509836065573783</v>
      </c>
      <c r="S324" s="1" t="str">
        <f>VLOOKUP(F324,'6)Transmission Capacity - App G'!$C$7:$M$23,11,FALSE)</f>
        <v>PP submitted, awaiting Clock Start date</v>
      </c>
    </row>
    <row r="325" spans="2:19" ht="14.5" x14ac:dyDescent="0.35">
      <c r="B325" s="6" t="s">
        <v>327</v>
      </c>
      <c r="C325" s="6" t="s">
        <v>476</v>
      </c>
      <c r="D325" s="6" t="s">
        <v>403</v>
      </c>
      <c r="E325" s="6" t="s">
        <v>403</v>
      </c>
      <c r="F325" s="6" t="s">
        <v>421</v>
      </c>
      <c r="G325" s="6">
        <v>378367</v>
      </c>
      <c r="H325" s="65">
        <v>401718</v>
      </c>
      <c r="I325" s="66">
        <v>800</v>
      </c>
      <c r="J325" s="77">
        <v>15.242047106606121</v>
      </c>
      <c r="K325" s="62">
        <v>13.698557329376602</v>
      </c>
      <c r="L325" s="63">
        <v>18.198557329376602</v>
      </c>
      <c r="M325" s="62">
        <v>30.209158059404874</v>
      </c>
      <c r="N325" s="82">
        <v>14.91983805668016</v>
      </c>
      <c r="O325" s="61">
        <v>10.723181377303588</v>
      </c>
      <c r="P325" s="64">
        <v>18.198557329376602</v>
      </c>
      <c r="Q325" s="1">
        <v>10.852958292919496</v>
      </c>
      <c r="R325" s="1">
        <v>18.198557329376602</v>
      </c>
      <c r="S325" s="1" t="str">
        <f>VLOOKUP(F325,'6)Transmission Capacity - App G'!$C$7:$M$23,11,FALSE)</f>
        <v>Offer signed 24/12/2024</v>
      </c>
    </row>
    <row r="326" spans="2:19" ht="14.5" x14ac:dyDescent="0.35">
      <c r="B326" s="6" t="s">
        <v>328</v>
      </c>
      <c r="C326" s="6" t="s">
        <v>475</v>
      </c>
      <c r="D326" s="6" t="s">
        <v>387</v>
      </c>
      <c r="E326" s="6" t="s">
        <v>387</v>
      </c>
      <c r="F326" s="6" t="s">
        <v>418</v>
      </c>
      <c r="G326" s="6">
        <v>395148</v>
      </c>
      <c r="H326" s="65">
        <v>398108</v>
      </c>
      <c r="I326" s="66">
        <v>630</v>
      </c>
      <c r="J326" s="77">
        <v>7.2018672578713909</v>
      </c>
      <c r="K326" s="62">
        <v>7.1554461854879019</v>
      </c>
      <c r="L326" s="63">
        <v>11.792446185487902</v>
      </c>
      <c r="M326" s="62">
        <v>7</v>
      </c>
      <c r="N326" s="82">
        <v>1.9574944071588367</v>
      </c>
      <c r="O326" s="61">
        <v>1.4344262295081966</v>
      </c>
      <c r="P326" s="64">
        <v>7</v>
      </c>
      <c r="Q326" s="1">
        <v>1.4344262295081966</v>
      </c>
      <c r="R326" s="1">
        <v>7</v>
      </c>
      <c r="S326" s="1" t="str">
        <f>VLOOKUP(F326,'6)Transmission Capacity - App G'!$C$7:$M$23,11,FALSE)</f>
        <v>Offer  signed 27/08/2024</v>
      </c>
    </row>
    <row r="327" spans="2:19" ht="14.5" x14ac:dyDescent="0.35">
      <c r="B327" s="6" t="s">
        <v>329</v>
      </c>
      <c r="C327" s="6" t="s">
        <v>476</v>
      </c>
      <c r="D327" s="6" t="s">
        <v>386</v>
      </c>
      <c r="E327" s="6" t="s">
        <v>386</v>
      </c>
      <c r="F327" s="6" t="s">
        <v>491</v>
      </c>
      <c r="G327" s="6">
        <v>353958</v>
      </c>
      <c r="H327" s="65">
        <v>426066</v>
      </c>
      <c r="I327" s="66">
        <v>400</v>
      </c>
      <c r="J327" s="77">
        <v>7.6210235533030604</v>
      </c>
      <c r="K327" s="62">
        <v>8.9159602724609854</v>
      </c>
      <c r="L327" s="63">
        <v>13.052960272460986</v>
      </c>
      <c r="M327" s="62">
        <v>11.217948717948717</v>
      </c>
      <c r="N327" s="82">
        <v>1.9574944071588367</v>
      </c>
      <c r="O327" s="61">
        <v>1.4344262295081966</v>
      </c>
      <c r="P327" s="64">
        <v>11.217948717948717</v>
      </c>
      <c r="Q327" s="1">
        <v>1.4344262295081966</v>
      </c>
      <c r="R327" s="1">
        <v>9.0649602724609863</v>
      </c>
      <c r="S327" s="1" t="str">
        <f>VLOOKUP(F327,'6)Transmission Capacity - App G'!$C$7:$M$23,11,FALSE)</f>
        <v xml:space="preserve">  Offer signed  23/01/2025. Another offer  with ENW,  due to be signed   16/04/2025. Another parrallel submission made,offer due 08/04/2025.Another submission made, awaiting Clock start date</v>
      </c>
    </row>
    <row r="328" spans="2:19" ht="14.5" x14ac:dyDescent="0.35">
      <c r="B328" s="6" t="s">
        <v>330</v>
      </c>
      <c r="C328" s="6" t="s">
        <v>476</v>
      </c>
      <c r="D328" s="6" t="s">
        <v>378</v>
      </c>
      <c r="E328" s="6" t="s">
        <v>378</v>
      </c>
      <c r="F328" s="6" t="s">
        <v>491</v>
      </c>
      <c r="G328" s="6">
        <v>344741</v>
      </c>
      <c r="H328" s="65">
        <v>422417</v>
      </c>
      <c r="I328" s="66">
        <v>400</v>
      </c>
      <c r="J328" s="77">
        <v>7.6210235533030604</v>
      </c>
      <c r="K328" s="62">
        <v>0</v>
      </c>
      <c r="L328" s="63">
        <v>0</v>
      </c>
      <c r="M328" s="62">
        <v>20.829170504669897</v>
      </c>
      <c r="N328" s="82">
        <v>7.4419703103913655</v>
      </c>
      <c r="O328" s="61">
        <v>5.3486905916585856</v>
      </c>
      <c r="P328" s="64">
        <v>0</v>
      </c>
      <c r="Q328" s="1">
        <v>0.31765276430649858</v>
      </c>
      <c r="R328" s="1">
        <v>2.6844262295081971</v>
      </c>
      <c r="S328" s="1" t="str">
        <f>VLOOKUP(F328,'6)Transmission Capacity - App G'!$C$7:$M$23,11,FALSE)</f>
        <v xml:space="preserve">  Offer signed  23/01/2025. Another offer  with ENW,  due to be signed   16/04/2025. Another parrallel submission made,offer due 08/04/2025.Another submission made, awaiting Clock start date</v>
      </c>
    </row>
    <row r="329" spans="2:19" ht="14.5" x14ac:dyDescent="0.35">
      <c r="B329" s="6" t="s">
        <v>331</v>
      </c>
      <c r="C329" s="6" t="s">
        <v>475</v>
      </c>
      <c r="D329" s="6" t="s">
        <v>403</v>
      </c>
      <c r="E329" s="6" t="s">
        <v>403</v>
      </c>
      <c r="F329" s="6" t="s">
        <v>421</v>
      </c>
      <c r="G329" s="6">
        <v>379792</v>
      </c>
      <c r="H329" s="65">
        <v>400497</v>
      </c>
      <c r="I329" s="66">
        <v>400</v>
      </c>
      <c r="J329" s="77">
        <v>4.572614131981835</v>
      </c>
      <c r="K329" s="62">
        <v>4.6960966917694407</v>
      </c>
      <c r="L329" s="63">
        <v>15.39609669176944</v>
      </c>
      <c r="M329" s="62">
        <v>29.770011291148556</v>
      </c>
      <c r="N329" s="82">
        <v>10.06669325887515</v>
      </c>
      <c r="O329" s="61">
        <v>7.3449359720605356</v>
      </c>
      <c r="P329" s="64">
        <v>15.39609669176944</v>
      </c>
      <c r="Q329" s="1">
        <v>7.3788957088061515</v>
      </c>
      <c r="R329" s="1">
        <v>14.598096691769442</v>
      </c>
      <c r="S329" s="1" t="str">
        <f>VLOOKUP(F329,'6)Transmission Capacity - App G'!$C$7:$M$23,11,FALSE)</f>
        <v>Offer signed 24/12/2024</v>
      </c>
    </row>
    <row r="330" spans="2:19" ht="14.5" x14ac:dyDescent="0.35">
      <c r="B330" s="90" t="s">
        <v>592</v>
      </c>
      <c r="C330" s="6">
        <v>11</v>
      </c>
      <c r="D330" s="90" t="s">
        <v>380</v>
      </c>
      <c r="E330" s="6"/>
      <c r="F330" s="90" t="s">
        <v>416</v>
      </c>
      <c r="G330" s="6">
        <v>381374</v>
      </c>
      <c r="H330" s="65">
        <v>386134</v>
      </c>
      <c r="I330" s="66">
        <v>630</v>
      </c>
      <c r="J330" s="77">
        <v>12</v>
      </c>
      <c r="K330" s="62">
        <v>17.605289535103253</v>
      </c>
      <c r="L330" s="63">
        <v>26.4</v>
      </c>
      <c r="M330" s="62">
        <v>5.7999999999999829</v>
      </c>
      <c r="N330" s="82">
        <v>1.9574944071588367</v>
      </c>
      <c r="O330" s="61">
        <v>1.4344262295081966</v>
      </c>
      <c r="P330" s="64">
        <v>5.7999999999999829</v>
      </c>
    </row>
    <row r="331" spans="2:19" ht="14.5" x14ac:dyDescent="0.35">
      <c r="B331" s="6" t="s">
        <v>332</v>
      </c>
      <c r="C331" s="6" t="s">
        <v>476</v>
      </c>
      <c r="D331" s="6" t="s">
        <v>43</v>
      </c>
      <c r="E331" s="6" t="s">
        <v>43</v>
      </c>
      <c r="F331" s="6" t="s">
        <v>491</v>
      </c>
      <c r="G331" s="6">
        <v>334207</v>
      </c>
      <c r="H331" s="65">
        <v>442111</v>
      </c>
      <c r="I331" s="66">
        <v>630</v>
      </c>
      <c r="J331" s="77">
        <v>12.00311209645232</v>
      </c>
      <c r="K331" s="62">
        <v>8.6442085583841344</v>
      </c>
      <c r="L331" s="63">
        <v>11.781208558384135</v>
      </c>
      <c r="M331" s="62">
        <v>11.217948717948717</v>
      </c>
      <c r="N331" s="82">
        <v>1.8977058029689586</v>
      </c>
      <c r="O331" s="61">
        <v>1.3639185257031994</v>
      </c>
      <c r="P331" s="64">
        <v>11.217948717948717</v>
      </c>
      <c r="Q331" s="1">
        <v>0.31765276430649858</v>
      </c>
      <c r="R331" s="1">
        <v>2.6844262295081971</v>
      </c>
      <c r="S331" s="1" t="str">
        <f>VLOOKUP(F331,'6)Transmission Capacity - App G'!$C$7:$M$23,11,FALSE)</f>
        <v xml:space="preserve">  Offer signed  23/01/2025. Another offer  with ENW,  due to be signed   16/04/2025. Another parrallel submission made,offer due 08/04/2025.Another submission made, awaiting Clock start date</v>
      </c>
    </row>
    <row r="332" spans="2:19" ht="14.5" x14ac:dyDescent="0.35">
      <c r="B332" s="6" t="s">
        <v>333</v>
      </c>
      <c r="C332" s="6" t="s">
        <v>476</v>
      </c>
      <c r="D332" s="6" t="s">
        <v>81</v>
      </c>
      <c r="E332" s="6" t="s">
        <v>81</v>
      </c>
      <c r="F332" s="6" t="s">
        <v>417</v>
      </c>
      <c r="G332" s="6">
        <v>387242</v>
      </c>
      <c r="H332" s="65">
        <v>405960</v>
      </c>
      <c r="I332" s="66">
        <v>400</v>
      </c>
      <c r="J332" s="77">
        <v>7.6210235533030604</v>
      </c>
      <c r="K332" s="62">
        <v>2.9740196102890906</v>
      </c>
      <c r="L332" s="63">
        <v>2.9740196102891048</v>
      </c>
      <c r="M332" s="62">
        <v>33.493246040333453</v>
      </c>
      <c r="N332" s="82">
        <v>8.9029082774049328</v>
      </c>
      <c r="O332" s="61">
        <v>6.5239344262295162</v>
      </c>
      <c r="P332" s="64">
        <v>2.9740196102891048</v>
      </c>
      <c r="Q332" s="1">
        <v>1.3649180327868842</v>
      </c>
      <c r="R332" s="1">
        <v>0</v>
      </c>
      <c r="S332" s="1" t="str">
        <f>VLOOKUP(F332,'6)Transmission Capacity - App G'!$C$7:$M$23,11,FALSE)</f>
        <v xml:space="preserve"> Offers with ENW, due to be signed 28/08/2024 - now extended to address queries</v>
      </c>
    </row>
    <row r="333" spans="2:19" ht="14.5" x14ac:dyDescent="0.35">
      <c r="B333" s="6" t="s">
        <v>334</v>
      </c>
      <c r="C333" s="6" t="s">
        <v>475</v>
      </c>
      <c r="D333" s="6" t="s">
        <v>404</v>
      </c>
      <c r="E333" s="6" t="s">
        <v>404</v>
      </c>
      <c r="F333" s="6" t="s">
        <v>416</v>
      </c>
      <c r="G333" s="6">
        <v>380714</v>
      </c>
      <c r="H333" s="65">
        <v>396551</v>
      </c>
      <c r="I333" s="66">
        <v>630</v>
      </c>
      <c r="J333" s="77">
        <v>7.2018672578713909</v>
      </c>
      <c r="K333" s="62">
        <v>7.3565230169322948</v>
      </c>
      <c r="L333" s="63">
        <v>14.356523016932295</v>
      </c>
      <c r="M333" s="62">
        <v>22.3704944519455</v>
      </c>
      <c r="N333" s="82">
        <v>7.7124850418827284</v>
      </c>
      <c r="O333" s="61">
        <v>5.6272409778812573</v>
      </c>
      <c r="P333" s="64">
        <v>14.356523016932295</v>
      </c>
      <c r="Q333" s="1">
        <v>5.7122222526134339</v>
      </c>
      <c r="R333" s="1">
        <v>14.336523016932295</v>
      </c>
      <c r="S333" s="1" t="str">
        <f>VLOOKUP(F333,'6)Transmission Capacity - App G'!$C$7:$M$23,11,FALSE)</f>
        <v>Offer with ENW, due  to be signed 11/03/2025</v>
      </c>
    </row>
    <row r="334" spans="2:19" ht="14.5" x14ac:dyDescent="0.35">
      <c r="B334" s="6" t="s">
        <v>335</v>
      </c>
      <c r="C334" s="6" t="s">
        <v>475</v>
      </c>
      <c r="D334" s="6" t="s">
        <v>393</v>
      </c>
      <c r="E334" s="6" t="s">
        <v>393</v>
      </c>
      <c r="F334" s="6" t="s">
        <v>420</v>
      </c>
      <c r="G334" s="6">
        <v>378738</v>
      </c>
      <c r="H334" s="65">
        <v>397694</v>
      </c>
      <c r="I334" s="66">
        <v>630</v>
      </c>
      <c r="J334" s="77">
        <v>7.2018672578713909</v>
      </c>
      <c r="K334" s="62">
        <v>6.2398811661960139</v>
      </c>
      <c r="L334" s="63">
        <v>11.489881166196014</v>
      </c>
      <c r="M334" s="62">
        <v>2.6918347270044269</v>
      </c>
      <c r="N334" s="82">
        <v>0.43657758276824887</v>
      </c>
      <c r="O334" s="61">
        <v>0.31853899883585568</v>
      </c>
      <c r="P334" s="64">
        <v>2.6918347270044269</v>
      </c>
      <c r="Q334" s="1">
        <v>0.31847726837580376</v>
      </c>
      <c r="R334" s="1">
        <v>2.6914375645502386</v>
      </c>
      <c r="S334" s="1" t="str">
        <f>VLOOKUP(F334,'6)Transmission Capacity - App G'!$C$7:$M$23,11,FALSE)</f>
        <v>PP submitted, awaiting Clock Start date</v>
      </c>
    </row>
    <row r="335" spans="2:19" ht="14.5" x14ac:dyDescent="0.35">
      <c r="B335" s="6" t="s">
        <v>336</v>
      </c>
      <c r="C335" s="6" t="s">
        <v>476</v>
      </c>
      <c r="D335" s="6" t="s">
        <v>389</v>
      </c>
      <c r="E335" s="6" t="s">
        <v>389</v>
      </c>
      <c r="F335" s="6" t="s">
        <v>422</v>
      </c>
      <c r="G335" s="6">
        <v>341861</v>
      </c>
      <c r="H335" s="65">
        <v>458979</v>
      </c>
      <c r="I335" s="66">
        <v>630</v>
      </c>
      <c r="J335" s="77">
        <v>12.00311209645232</v>
      </c>
      <c r="K335" s="62">
        <v>20.09990776454913</v>
      </c>
      <c r="L335" s="63">
        <v>20.09990776454913</v>
      </c>
      <c r="M335" s="62">
        <v>1.6794871794871795</v>
      </c>
      <c r="N335" s="82">
        <v>0.44197031039136303</v>
      </c>
      <c r="O335" s="61">
        <v>0.31765276430649858</v>
      </c>
      <c r="P335" s="64">
        <v>1.6794871794871795</v>
      </c>
      <c r="Q335" s="1">
        <v>0.31765276430649858</v>
      </c>
      <c r="R335" s="59">
        <v>1.6794871794871795</v>
      </c>
      <c r="S335" s="1" t="str">
        <f>VLOOKUP(F335,'6)Transmission Capacity - App G'!$C$7:$M$23,11,FALSE)</f>
        <v>Offer with ENW, due to be signed 06/09/2024- now extended to address move to Middleton .Offer with ENW, due to be signed 14/01/2025. Another submission made, awaiting Clock start date.</v>
      </c>
    </row>
    <row r="336" spans="2:19" ht="14.5" x14ac:dyDescent="0.35">
      <c r="B336" s="6" t="s">
        <v>337</v>
      </c>
      <c r="C336" s="6" t="s">
        <v>475</v>
      </c>
      <c r="D336" s="6" t="s">
        <v>132</v>
      </c>
      <c r="E336" s="6" t="s">
        <v>132</v>
      </c>
      <c r="F336" s="6" t="s">
        <v>421</v>
      </c>
      <c r="G336" s="6">
        <v>382649</v>
      </c>
      <c r="H336" s="65">
        <v>398230</v>
      </c>
      <c r="I336" s="66">
        <v>630</v>
      </c>
      <c r="J336" s="77">
        <v>7.2018672578713909</v>
      </c>
      <c r="K336" s="62">
        <v>0</v>
      </c>
      <c r="L336" s="63">
        <v>23.523687358613529</v>
      </c>
      <c r="M336" s="62">
        <v>0</v>
      </c>
      <c r="N336" s="82">
        <v>0</v>
      </c>
      <c r="O336" s="61">
        <v>0</v>
      </c>
      <c r="P336" s="64">
        <v>0</v>
      </c>
      <c r="Q336" s="1">
        <v>0</v>
      </c>
      <c r="R336" s="1">
        <v>0</v>
      </c>
      <c r="S336" s="1" t="str">
        <f>VLOOKUP(F336,'6)Transmission Capacity - App G'!$C$7:$M$23,11,FALSE)</f>
        <v>Offer signed 24/12/2024</v>
      </c>
    </row>
    <row r="337" spans="2:19" ht="14.5" x14ac:dyDescent="0.35">
      <c r="B337" s="6" t="s">
        <v>338</v>
      </c>
      <c r="C337" s="6" t="s">
        <v>475</v>
      </c>
      <c r="D337" s="6" t="s">
        <v>386</v>
      </c>
      <c r="E337" s="6" t="s">
        <v>386</v>
      </c>
      <c r="F337" s="6" t="s">
        <v>491</v>
      </c>
      <c r="G337" s="6">
        <v>352393</v>
      </c>
      <c r="H337" s="65">
        <v>431036</v>
      </c>
      <c r="I337" s="66">
        <v>400</v>
      </c>
      <c r="J337" s="77">
        <v>4.572614131981835</v>
      </c>
      <c r="K337" s="62">
        <v>7.3748313475829192</v>
      </c>
      <c r="L337" s="63">
        <v>11.51183134758292</v>
      </c>
      <c r="M337" s="62">
        <v>11.217948717948717</v>
      </c>
      <c r="N337" s="82">
        <v>1.9574944071588367</v>
      </c>
      <c r="O337" s="61">
        <v>1.4344262295081966</v>
      </c>
      <c r="P337" s="64">
        <v>11.217948717948717</v>
      </c>
      <c r="Q337" s="1">
        <v>1.4344262295081966</v>
      </c>
      <c r="R337" s="1">
        <v>8.461831347582919</v>
      </c>
      <c r="S337" s="1" t="str">
        <f>VLOOKUP(F337,'6)Transmission Capacity - App G'!$C$7:$M$23,11,FALSE)</f>
        <v xml:space="preserve">  Offer signed  23/01/2025. Another offer  with ENW,  due to be signed   16/04/2025. Another parrallel submission made,offer due 08/04/2025.Another submission made, awaiting Clock start date</v>
      </c>
    </row>
    <row r="338" spans="2:19" ht="14.5" x14ac:dyDescent="0.35">
      <c r="B338" s="6" t="s">
        <v>339</v>
      </c>
      <c r="C338" s="6" t="s">
        <v>476</v>
      </c>
      <c r="D338" s="6" t="s">
        <v>339</v>
      </c>
      <c r="E338" s="6" t="s">
        <v>339</v>
      </c>
      <c r="F338" s="6" t="s">
        <v>490</v>
      </c>
      <c r="G338" s="6">
        <v>327495</v>
      </c>
      <c r="H338" s="65">
        <v>477808</v>
      </c>
      <c r="I338" s="66">
        <v>630</v>
      </c>
      <c r="J338" s="77">
        <v>12.00311209645232</v>
      </c>
      <c r="K338" s="62">
        <v>5.726976658963677</v>
      </c>
      <c r="L338" s="63">
        <v>8.726976658963677</v>
      </c>
      <c r="M338" s="62">
        <v>16.355188215126482</v>
      </c>
      <c r="N338" s="82">
        <v>10.166261808367073</v>
      </c>
      <c r="O338" s="61">
        <v>7.3066925315227946</v>
      </c>
      <c r="P338" s="64">
        <v>8.726976658963677</v>
      </c>
      <c r="Q338" s="1">
        <v>7.6223084384093109</v>
      </c>
      <c r="R338" s="1">
        <v>7.7499766589636767</v>
      </c>
      <c r="S338" s="1" t="str">
        <f>VLOOKUP(F338,'6)Transmission Capacity - App G'!$C$7:$M$23,11,FALSE)</f>
        <v>Offer  signed  20/11/2024.Another parrallel submission made, offer due 15/02/2025. Another parrallel submission made, awaiting Clock start date</v>
      </c>
    </row>
    <row r="339" spans="2:19" ht="14.5" x14ac:dyDescent="0.35">
      <c r="B339" s="6" t="s">
        <v>340</v>
      </c>
      <c r="C339" s="6" t="s">
        <v>475</v>
      </c>
      <c r="D339" s="6" t="s">
        <v>391</v>
      </c>
      <c r="E339" s="6" t="s">
        <v>391</v>
      </c>
      <c r="F339" s="6" t="s">
        <v>421</v>
      </c>
      <c r="G339" s="6">
        <v>372174</v>
      </c>
      <c r="H339" s="65">
        <v>410598</v>
      </c>
      <c r="I339" s="66">
        <v>630</v>
      </c>
      <c r="J339" s="77">
        <v>7.2018672578713909</v>
      </c>
      <c r="K339" s="62">
        <v>1.9788170551910298</v>
      </c>
      <c r="L339" s="63">
        <v>6.6158170551910302</v>
      </c>
      <c r="M339" s="62">
        <v>11.217948717948717</v>
      </c>
      <c r="N339" s="82">
        <v>1.9574944071588367</v>
      </c>
      <c r="O339" s="61">
        <v>1.4344262295081966</v>
      </c>
      <c r="P339" s="64">
        <v>6.6158170551910302</v>
      </c>
      <c r="Q339" s="1">
        <v>1.4344262295081966</v>
      </c>
      <c r="R339" s="1">
        <v>9.7198170551910295</v>
      </c>
      <c r="S339" s="1" t="str">
        <f>VLOOKUP(F339,'6)Transmission Capacity - App G'!$C$7:$M$23,11,FALSE)</f>
        <v>Offer signed 24/12/2024</v>
      </c>
    </row>
    <row r="340" spans="2:19" ht="14.5" x14ac:dyDescent="0.35">
      <c r="B340" s="6" t="s">
        <v>341</v>
      </c>
      <c r="C340" s="6" t="s">
        <v>476</v>
      </c>
      <c r="D340" s="6" t="s">
        <v>414</v>
      </c>
      <c r="E340" s="6" t="s">
        <v>414</v>
      </c>
      <c r="F340" s="6" t="s">
        <v>493</v>
      </c>
      <c r="G340" s="6">
        <v>352531</v>
      </c>
      <c r="H340" s="65">
        <v>404369</v>
      </c>
      <c r="I340" s="66">
        <v>630</v>
      </c>
      <c r="J340" s="77">
        <v>12.00311209645232</v>
      </c>
      <c r="K340" s="62">
        <v>0</v>
      </c>
      <c r="L340" s="63">
        <v>6.861124260835016</v>
      </c>
      <c r="M340" s="62">
        <v>22.008443740531057</v>
      </c>
      <c r="N340" s="82">
        <v>11.067611336032389</v>
      </c>
      <c r="O340" s="61">
        <v>7.9545101842871011</v>
      </c>
      <c r="P340" s="64">
        <v>6.861124260835016</v>
      </c>
      <c r="Q340" s="1">
        <v>8.1327837051406391</v>
      </c>
      <c r="R340" s="1">
        <v>6.6945242608350171</v>
      </c>
      <c r="S340" s="1" t="str">
        <f>VLOOKUP(F340,'6)Transmission Capacity - App G'!$C$7:$M$23,11,FALSE)</f>
        <v>Offer   signed  27/08/2024</v>
      </c>
    </row>
    <row r="341" spans="2:19" ht="14.5" x14ac:dyDescent="0.35">
      <c r="B341" s="6" t="s">
        <v>342</v>
      </c>
      <c r="C341" s="6" t="s">
        <v>475</v>
      </c>
      <c r="D341" s="6" t="s">
        <v>404</v>
      </c>
      <c r="E341" s="6" t="s">
        <v>404</v>
      </c>
      <c r="F341" s="6" t="s">
        <v>416</v>
      </c>
      <c r="G341" s="6">
        <v>377117</v>
      </c>
      <c r="H341" s="65">
        <v>395709</v>
      </c>
      <c r="I341" s="66">
        <v>400</v>
      </c>
      <c r="J341" s="77">
        <v>4.572614131981835</v>
      </c>
      <c r="K341" s="62">
        <v>11.124068388857472</v>
      </c>
      <c r="L341" s="63">
        <v>15.761068388857472</v>
      </c>
      <c r="M341" s="62">
        <v>28.944648937093213</v>
      </c>
      <c r="N341" s="82">
        <v>7.9265257279617041</v>
      </c>
      <c r="O341" s="61">
        <v>5.7834109429569249</v>
      </c>
      <c r="P341" s="64">
        <v>15.761068388857472</v>
      </c>
      <c r="Q341" s="1">
        <v>5.7691378795611783</v>
      </c>
      <c r="R341" s="1">
        <v>14.478268388857472</v>
      </c>
      <c r="S341" s="1" t="str">
        <f>VLOOKUP(F341,'6)Transmission Capacity - App G'!$C$7:$M$23,11,FALSE)</f>
        <v>Offer with ENW, due  to be signed 11/03/2025</v>
      </c>
    </row>
    <row r="342" spans="2:19" ht="14.5" x14ac:dyDescent="0.35">
      <c r="B342" s="6" t="s">
        <v>343</v>
      </c>
      <c r="C342" s="6" t="s">
        <v>475</v>
      </c>
      <c r="D342" s="6" t="s">
        <v>216</v>
      </c>
      <c r="E342" s="6" t="s">
        <v>216</v>
      </c>
      <c r="F342" s="6" t="s">
        <v>423</v>
      </c>
      <c r="G342" s="6">
        <v>385373</v>
      </c>
      <c r="H342" s="65">
        <v>395948</v>
      </c>
      <c r="I342" s="66">
        <v>630</v>
      </c>
      <c r="J342" s="77">
        <v>7.2018672578713909</v>
      </c>
      <c r="K342" s="62">
        <v>0</v>
      </c>
      <c r="L342" s="63">
        <v>5.1043156422338782</v>
      </c>
      <c r="M342" s="62">
        <v>25.511224411173362</v>
      </c>
      <c r="N342" s="82">
        <v>8.2662943757479077</v>
      </c>
      <c r="O342" s="61">
        <v>6.0313154831199087</v>
      </c>
      <c r="P342" s="64">
        <v>5.1043156422338782</v>
      </c>
      <c r="Q342" s="1">
        <v>4.6311745162317211</v>
      </c>
      <c r="R342" s="1">
        <v>4.9475156422338777</v>
      </c>
      <c r="S342" s="1" t="str">
        <f>VLOOKUP(F342,'6)Transmission Capacity - App G'!$C$7:$M$23,11,FALSE)</f>
        <v>Offer with ENW, due  to be signed 22/01/2025</v>
      </c>
    </row>
    <row r="343" spans="2:19" ht="14.5" x14ac:dyDescent="0.35">
      <c r="B343" s="6" t="s">
        <v>344</v>
      </c>
      <c r="C343" s="6" t="s">
        <v>475</v>
      </c>
      <c r="D343" s="6" t="s">
        <v>43</v>
      </c>
      <c r="E343" s="6" t="s">
        <v>43</v>
      </c>
      <c r="F343" s="6" t="s">
        <v>491</v>
      </c>
      <c r="G343" s="6">
        <v>331775</v>
      </c>
      <c r="H343" s="65">
        <v>438420</v>
      </c>
      <c r="I343" s="66">
        <v>630</v>
      </c>
      <c r="J343" s="77">
        <v>7.2018672578713909</v>
      </c>
      <c r="K343" s="62">
        <v>7.4370619275814693</v>
      </c>
      <c r="L343" s="63">
        <v>10.937061927581469</v>
      </c>
      <c r="M343" s="62">
        <v>11.217948717948717</v>
      </c>
      <c r="N343" s="82">
        <v>1.9574944071588367</v>
      </c>
      <c r="O343" s="61">
        <v>1.4344262295081966</v>
      </c>
      <c r="P343" s="64">
        <v>10.937061927581469</v>
      </c>
      <c r="Q343" s="1">
        <v>1.4344262295081966</v>
      </c>
      <c r="R343" s="1">
        <v>10.937061927581469</v>
      </c>
      <c r="S343" s="1" t="str">
        <f>VLOOKUP(F343,'6)Transmission Capacity - App G'!$C$7:$M$23,11,FALSE)</f>
        <v xml:space="preserve">  Offer signed  23/01/2025. Another offer  with ENW,  due to be signed   16/04/2025. Another parrallel submission made,offer due 08/04/2025.Another submission made, awaiting Clock start date</v>
      </c>
    </row>
    <row r="344" spans="2:19" ht="14.5" x14ac:dyDescent="0.35">
      <c r="B344" s="6" t="s">
        <v>345</v>
      </c>
      <c r="C344" s="6" t="s">
        <v>475</v>
      </c>
      <c r="D344" s="6" t="s">
        <v>408</v>
      </c>
      <c r="E344" s="6" t="s">
        <v>408</v>
      </c>
      <c r="F344" s="6" t="s">
        <v>415</v>
      </c>
      <c r="G344" s="6">
        <v>390339</v>
      </c>
      <c r="H344" s="65">
        <v>414050</v>
      </c>
      <c r="I344" s="66">
        <v>630</v>
      </c>
      <c r="J344" s="77">
        <v>7.2018672578713909</v>
      </c>
      <c r="K344" s="62">
        <v>5.8834893494868012</v>
      </c>
      <c r="L344" s="63">
        <v>10.520489349486802</v>
      </c>
      <c r="M344" s="62">
        <v>31.455055007559466</v>
      </c>
      <c r="N344" s="82">
        <v>7.9706422018348615</v>
      </c>
      <c r="O344" s="61">
        <v>5.8155995343422582</v>
      </c>
      <c r="P344" s="64">
        <v>10.520489349486802</v>
      </c>
      <c r="Q344" s="1">
        <v>5.5739487049367025</v>
      </c>
      <c r="R344" s="1">
        <v>0</v>
      </c>
      <c r="S344" s="1" t="str">
        <f>VLOOKUP(F344,'6)Transmission Capacity - App G'!$C$7:$M$23,11,FALSE)</f>
        <v>Offer   signed  26/09/2024.PP submitted, offer due 13/02/2025.Another PP submitted,offer due 06/05/25</v>
      </c>
    </row>
    <row r="345" spans="2:19" ht="14.5" x14ac:dyDescent="0.35">
      <c r="B345" s="6" t="s">
        <v>346</v>
      </c>
      <c r="C345" s="6" t="s">
        <v>475</v>
      </c>
      <c r="D345" s="6" t="s">
        <v>411</v>
      </c>
      <c r="E345" s="6" t="s">
        <v>411</v>
      </c>
      <c r="F345" s="6" t="s">
        <v>491</v>
      </c>
      <c r="G345" s="6">
        <v>341290</v>
      </c>
      <c r="H345" s="65">
        <v>428540</v>
      </c>
      <c r="I345" s="66">
        <v>1250</v>
      </c>
      <c r="J345" s="77">
        <v>14.289419162443236</v>
      </c>
      <c r="K345" s="62">
        <v>0</v>
      </c>
      <c r="L345" s="63">
        <v>0</v>
      </c>
      <c r="M345" s="62">
        <v>21.362426377143702</v>
      </c>
      <c r="N345" s="82">
        <v>12.626725169525326</v>
      </c>
      <c r="O345" s="61">
        <v>9.2128055878928965</v>
      </c>
      <c r="P345" s="64">
        <v>0</v>
      </c>
      <c r="Q345" s="1">
        <v>0</v>
      </c>
      <c r="R345" s="1">
        <v>0</v>
      </c>
      <c r="S345" s="1" t="str">
        <f>VLOOKUP(F345,'6)Transmission Capacity - App G'!$C$7:$M$23,11,FALSE)</f>
        <v xml:space="preserve">  Offer signed  23/01/2025. Another offer  with ENW,  due to be signed   16/04/2025. Another parrallel submission made,offer due 08/04/2025.Another submission made, awaiting Clock start date</v>
      </c>
    </row>
    <row r="346" spans="2:19" ht="14.5" x14ac:dyDescent="0.35">
      <c r="B346" s="6" t="s">
        <v>347</v>
      </c>
      <c r="C346" s="6" t="s">
        <v>475</v>
      </c>
      <c r="D346" s="6" t="s">
        <v>151</v>
      </c>
      <c r="E346" s="6" t="s">
        <v>151</v>
      </c>
      <c r="F346" s="6" t="s">
        <v>417</v>
      </c>
      <c r="G346" s="6">
        <v>394942</v>
      </c>
      <c r="H346" s="65">
        <v>405940</v>
      </c>
      <c r="I346" s="66">
        <v>400</v>
      </c>
      <c r="J346" s="77">
        <v>4.572614131981835</v>
      </c>
      <c r="K346" s="62">
        <v>14.656868022644479</v>
      </c>
      <c r="L346" s="63">
        <v>19.293868022644482</v>
      </c>
      <c r="M346" s="62">
        <v>29.365029994853526</v>
      </c>
      <c r="N346" s="82">
        <v>13.057678500199444</v>
      </c>
      <c r="O346" s="61">
        <v>9.5272409778812595</v>
      </c>
      <c r="P346" s="64">
        <v>19.293868022644482</v>
      </c>
      <c r="Q346" s="1">
        <v>9.3439979328802973</v>
      </c>
      <c r="R346" s="1">
        <v>4.6017310636633511</v>
      </c>
      <c r="S346" s="1" t="str">
        <f>VLOOKUP(F346,'6)Transmission Capacity - App G'!$C$7:$M$23,11,FALSE)</f>
        <v xml:space="preserve"> Offers with ENW, due to be signed 28/08/2024 - now extended to address queries</v>
      </c>
    </row>
    <row r="347" spans="2:19" ht="14.5" x14ac:dyDescent="0.35">
      <c r="B347" s="6" t="s">
        <v>348</v>
      </c>
      <c r="C347" s="6" t="s">
        <v>476</v>
      </c>
      <c r="D347" s="6" t="s">
        <v>388</v>
      </c>
      <c r="E347" s="6" t="s">
        <v>388</v>
      </c>
      <c r="F347" s="6" t="s">
        <v>418</v>
      </c>
      <c r="G347" s="6">
        <v>407734</v>
      </c>
      <c r="H347" s="65">
        <v>375459</v>
      </c>
      <c r="I347" s="66">
        <v>630</v>
      </c>
      <c r="J347" s="77">
        <v>12.00311209645232</v>
      </c>
      <c r="K347" s="62">
        <v>2.0975143236520921</v>
      </c>
      <c r="L347" s="63">
        <v>2.0975143236520921</v>
      </c>
      <c r="M347" s="62">
        <v>28.497870891123746</v>
      </c>
      <c r="N347" s="82">
        <v>12.445479082321189</v>
      </c>
      <c r="O347" s="61">
        <v>8.9448108632395744</v>
      </c>
      <c r="P347" s="64">
        <v>2.0975143236520921</v>
      </c>
      <c r="Q347" s="1">
        <v>1.3560655737704996</v>
      </c>
      <c r="R347" s="1">
        <v>10.605128205128267</v>
      </c>
      <c r="S347" s="1" t="str">
        <f>VLOOKUP(F347,'6)Transmission Capacity - App G'!$C$7:$M$23,11,FALSE)</f>
        <v>Offer  signed 27/08/2024</v>
      </c>
    </row>
    <row r="348" spans="2:19" ht="14.5" x14ac:dyDescent="0.35">
      <c r="B348" s="6" t="s">
        <v>349</v>
      </c>
      <c r="C348" s="6" t="s">
        <v>475</v>
      </c>
      <c r="D348" s="6" t="s">
        <v>132</v>
      </c>
      <c r="E348" s="6" t="s">
        <v>132</v>
      </c>
      <c r="F348" s="6" t="s">
        <v>421</v>
      </c>
      <c r="G348" s="6">
        <v>378751</v>
      </c>
      <c r="H348" s="65">
        <v>398897</v>
      </c>
      <c r="I348" s="66">
        <v>800</v>
      </c>
      <c r="J348" s="77">
        <v>9.1452282639636699</v>
      </c>
      <c r="K348" s="62">
        <v>0</v>
      </c>
      <c r="L348" s="63">
        <v>11.501145765461226</v>
      </c>
      <c r="M348" s="62">
        <v>7</v>
      </c>
      <c r="N348" s="82">
        <v>1.9574944071588367</v>
      </c>
      <c r="O348" s="61">
        <v>1.4344262295081966</v>
      </c>
      <c r="P348" s="64">
        <v>7</v>
      </c>
      <c r="Q348" s="1">
        <v>1.4344262295081966</v>
      </c>
      <c r="R348" s="1">
        <v>0</v>
      </c>
      <c r="S348" s="1" t="str">
        <f>VLOOKUP(F348,'6)Transmission Capacity - App G'!$C$7:$M$23,11,FALSE)</f>
        <v>Offer signed 24/12/2024</v>
      </c>
    </row>
    <row r="349" spans="2:19" ht="14.5" x14ac:dyDescent="0.35">
      <c r="B349" s="6" t="s">
        <v>350</v>
      </c>
      <c r="C349" s="6" t="s">
        <v>475</v>
      </c>
      <c r="D349" s="6" t="s">
        <v>151</v>
      </c>
      <c r="E349" s="6" t="s">
        <v>151</v>
      </c>
      <c r="F349" s="6" t="s">
        <v>417</v>
      </c>
      <c r="G349" s="6">
        <v>391273</v>
      </c>
      <c r="H349" s="65">
        <v>403453</v>
      </c>
      <c r="I349" s="66">
        <v>630</v>
      </c>
      <c r="J349" s="77">
        <v>7.2018672578713909</v>
      </c>
      <c r="K349" s="62">
        <v>13.76134079056783</v>
      </c>
      <c r="L349" s="63">
        <v>18.398340790567829</v>
      </c>
      <c r="M349" s="62">
        <v>30.176958591009463</v>
      </c>
      <c r="N349" s="82">
        <v>12.713601914639012</v>
      </c>
      <c r="O349" s="61">
        <v>9.2761932479627482</v>
      </c>
      <c r="P349" s="64">
        <v>18.398340790567829</v>
      </c>
      <c r="Q349" s="1">
        <v>8.8768009460331623</v>
      </c>
      <c r="R349" s="1">
        <v>4.6017310636633511</v>
      </c>
      <c r="S349" s="1" t="str">
        <f>VLOOKUP(F349,'6)Transmission Capacity - App G'!$C$7:$M$23,11,FALSE)</f>
        <v xml:space="preserve"> Offers with ENW, due to be signed 28/08/2024 - now extended to address queries</v>
      </c>
    </row>
    <row r="350" spans="2:19" ht="14.5" x14ac:dyDescent="0.35">
      <c r="B350" s="6" t="s">
        <v>351</v>
      </c>
      <c r="C350" s="6" t="s">
        <v>475</v>
      </c>
      <c r="D350" s="6" t="s">
        <v>410</v>
      </c>
      <c r="E350" s="6" t="s">
        <v>410</v>
      </c>
      <c r="F350" s="6" t="s">
        <v>258</v>
      </c>
      <c r="G350" s="6">
        <v>386475</v>
      </c>
      <c r="H350" s="65">
        <v>422130</v>
      </c>
      <c r="I350" s="66">
        <v>400</v>
      </c>
      <c r="J350" s="77">
        <v>4.572614131981835</v>
      </c>
      <c r="K350" s="62">
        <v>12.728881202099778</v>
      </c>
      <c r="L350" s="63">
        <v>17.365881202099779</v>
      </c>
      <c r="M350" s="62">
        <v>30.263850581245514</v>
      </c>
      <c r="N350" s="82">
        <v>13.453609892301555</v>
      </c>
      <c r="O350" s="61">
        <v>9.8161233993015138</v>
      </c>
      <c r="P350" s="64">
        <v>17.365881202099779</v>
      </c>
      <c r="Q350" s="1">
        <v>10.194531560529885</v>
      </c>
      <c r="R350" s="1">
        <v>7.7238812020997791</v>
      </c>
      <c r="S350" s="1" t="str">
        <f>VLOOKUP(F350,'6)Transmission Capacity - App G'!$C$7:$M$23,11,FALSE)</f>
        <v>PP submitted, awaiting Clock Start date</v>
      </c>
    </row>
    <row r="351" spans="2:19" ht="14.5" x14ac:dyDescent="0.35">
      <c r="B351" s="6" t="s">
        <v>352</v>
      </c>
      <c r="C351" s="6" t="s">
        <v>475</v>
      </c>
      <c r="D351" s="6" t="s">
        <v>352</v>
      </c>
      <c r="E351" s="6" t="s">
        <v>352</v>
      </c>
      <c r="F351" s="6" t="s">
        <v>416</v>
      </c>
      <c r="G351" s="6">
        <v>383306</v>
      </c>
      <c r="H351" s="65">
        <v>392514</v>
      </c>
      <c r="I351" s="66">
        <v>630</v>
      </c>
      <c r="J351" s="77">
        <v>7.2018672578713909</v>
      </c>
      <c r="K351" s="62">
        <v>3.7896762890537019</v>
      </c>
      <c r="L351" s="63">
        <v>10.789676289053702</v>
      </c>
      <c r="M351" s="62">
        <v>8.8519999999999754</v>
      </c>
      <c r="N351" s="82">
        <v>1.9574944071588367</v>
      </c>
      <c r="O351" s="61">
        <v>1.4344262295081966</v>
      </c>
      <c r="P351" s="64">
        <v>8.8519999999999754</v>
      </c>
      <c r="Q351" s="1">
        <v>1.4344262295081966</v>
      </c>
      <c r="R351" s="1">
        <v>8.6932762890537028</v>
      </c>
      <c r="S351" s="1" t="str">
        <f>VLOOKUP(F351,'6)Transmission Capacity - App G'!$C$7:$M$23,11,FALSE)</f>
        <v>Offer with ENW, due  to be signed 11/03/2025</v>
      </c>
    </row>
    <row r="352" spans="2:19" ht="14.5" x14ac:dyDescent="0.35">
      <c r="B352" s="6" t="s">
        <v>353</v>
      </c>
      <c r="C352" s="6" t="s">
        <v>475</v>
      </c>
      <c r="D352" s="6" t="s">
        <v>205</v>
      </c>
      <c r="E352" s="6" t="s">
        <v>205</v>
      </c>
      <c r="F352" s="6" t="s">
        <v>422</v>
      </c>
      <c r="G352" s="6">
        <v>343077</v>
      </c>
      <c r="H352" s="65">
        <v>463204</v>
      </c>
      <c r="I352" s="66">
        <v>630</v>
      </c>
      <c r="J352" s="77">
        <v>7.2018672578713909</v>
      </c>
      <c r="K352" s="62">
        <v>1.2416075342512727</v>
      </c>
      <c r="L352" s="63">
        <v>1.2416075342512727</v>
      </c>
      <c r="M352" s="62">
        <v>11.217948717948717</v>
      </c>
      <c r="N352" s="82">
        <v>1.9574944071588367</v>
      </c>
      <c r="O352" s="61">
        <v>1.4344262295081966</v>
      </c>
      <c r="P352" s="64">
        <v>1.2416075342512727</v>
      </c>
      <c r="Q352" s="1">
        <v>1.5150819672131133</v>
      </c>
      <c r="R352" s="1">
        <v>5.0572075342512903</v>
      </c>
      <c r="S352" s="1" t="str">
        <f>VLOOKUP(F352,'6)Transmission Capacity - App G'!$C$7:$M$23,11,FALSE)</f>
        <v>Offer with ENW, due to be signed 06/09/2024- now extended to address move to Middleton .Offer with ENW, due to be signed 14/01/2025. Another submission made, awaiting Clock start date.</v>
      </c>
    </row>
    <row r="353" spans="2:19" ht="14.5" x14ac:dyDescent="0.35">
      <c r="B353" s="6" t="s">
        <v>354</v>
      </c>
      <c r="C353" s="6" t="s">
        <v>476</v>
      </c>
      <c r="D353" s="6" t="s">
        <v>354</v>
      </c>
      <c r="E353" s="6" t="s">
        <v>354</v>
      </c>
      <c r="F353" s="6" t="s">
        <v>421</v>
      </c>
      <c r="G353" s="6">
        <v>365831</v>
      </c>
      <c r="H353" s="65">
        <v>407025</v>
      </c>
      <c r="I353" s="66">
        <v>400</v>
      </c>
      <c r="J353" s="77">
        <v>7.6210235533030604</v>
      </c>
      <c r="K353" s="62">
        <v>0</v>
      </c>
      <c r="L353" s="63">
        <v>4.4345732499822006</v>
      </c>
      <c r="M353" s="62">
        <v>11.386885245901631</v>
      </c>
      <c r="N353" s="82">
        <v>1.8747638326585681</v>
      </c>
      <c r="O353" s="61">
        <v>1.3474296799224044</v>
      </c>
      <c r="P353" s="64">
        <v>4.4345732499822006</v>
      </c>
      <c r="Q353" s="1">
        <v>8.8852459016384389E-2</v>
      </c>
      <c r="R353" s="1">
        <v>0</v>
      </c>
      <c r="S353" s="1" t="str">
        <f>VLOOKUP(F353,'6)Transmission Capacity - App G'!$C$7:$M$23,11,FALSE)</f>
        <v>Offer signed 24/12/2024</v>
      </c>
    </row>
    <row r="354" spans="2:19" ht="14.5" x14ac:dyDescent="0.35">
      <c r="B354" s="6" t="s">
        <v>355</v>
      </c>
      <c r="C354" s="6" t="s">
        <v>476</v>
      </c>
      <c r="D354" s="6" t="s">
        <v>402</v>
      </c>
      <c r="E354" s="6" t="s">
        <v>402</v>
      </c>
      <c r="F354" s="6" t="s">
        <v>490</v>
      </c>
      <c r="G354" s="6">
        <v>339551</v>
      </c>
      <c r="H354" s="65">
        <v>564489</v>
      </c>
      <c r="I354" s="66">
        <v>630</v>
      </c>
      <c r="J354" s="77">
        <v>12.00311209645232</v>
      </c>
      <c r="K354" s="62">
        <v>5.6022736589966486</v>
      </c>
      <c r="L354" s="63">
        <v>8.7386375981705591</v>
      </c>
      <c r="M354" s="62">
        <v>7</v>
      </c>
      <c r="N354" s="82">
        <v>1.9574944071588367</v>
      </c>
      <c r="O354" s="61">
        <v>1.4344262295081966</v>
      </c>
      <c r="P354" s="64">
        <v>7</v>
      </c>
      <c r="Q354" s="1">
        <v>1.4344262295081966</v>
      </c>
      <c r="R354" s="1">
        <v>7</v>
      </c>
      <c r="S354" s="1" t="str">
        <f>VLOOKUP(F354,'6)Transmission Capacity - App G'!$C$7:$M$23,11,FALSE)</f>
        <v>Offer  signed  20/11/2024.Another parrallel submission made, offer due 15/02/2025. Another parrallel submission made, awaiting Clock start date</v>
      </c>
    </row>
    <row r="355" spans="2:19" ht="14.5" x14ac:dyDescent="0.35">
      <c r="B355" s="6" t="s">
        <v>356</v>
      </c>
      <c r="C355" s="6" t="s">
        <v>476</v>
      </c>
      <c r="D355" s="6" t="s">
        <v>258</v>
      </c>
      <c r="E355" s="6" t="s">
        <v>258</v>
      </c>
      <c r="F355" s="6" t="s">
        <v>258</v>
      </c>
      <c r="G355" s="6">
        <v>373376</v>
      </c>
      <c r="H355" s="65">
        <v>436176</v>
      </c>
      <c r="I355" s="66">
        <v>630</v>
      </c>
      <c r="J355" s="77">
        <v>12.00311209645232</v>
      </c>
      <c r="K355" s="62">
        <v>8.5757436667905456</v>
      </c>
      <c r="L355" s="63">
        <v>13.212743666790546</v>
      </c>
      <c r="M355" s="62">
        <v>28.304784973521624</v>
      </c>
      <c r="N355" s="82">
        <v>7.9600539811066113</v>
      </c>
      <c r="O355" s="61">
        <v>5.7210475266731322</v>
      </c>
      <c r="P355" s="64">
        <v>13.212743666790546</v>
      </c>
      <c r="Q355" s="1">
        <v>5.539185257032007</v>
      </c>
      <c r="R355" s="1">
        <v>11.085343666790546</v>
      </c>
      <c r="S355" s="1" t="str">
        <f>VLOOKUP(F355,'6)Transmission Capacity - App G'!$C$7:$M$23,11,FALSE)</f>
        <v>PP submitted, awaiting Clock Start date</v>
      </c>
    </row>
    <row r="356" spans="2:19" ht="14.5" x14ac:dyDescent="0.35">
      <c r="B356" s="6" t="s">
        <v>357</v>
      </c>
      <c r="C356" s="6" t="s">
        <v>475</v>
      </c>
      <c r="D356" s="6" t="s">
        <v>352</v>
      </c>
      <c r="E356" s="6" t="s">
        <v>352</v>
      </c>
      <c r="F356" s="6" t="s">
        <v>416</v>
      </c>
      <c r="G356" s="6">
        <v>382923</v>
      </c>
      <c r="H356" s="65">
        <v>394645</v>
      </c>
      <c r="I356" s="66">
        <v>630</v>
      </c>
      <c r="J356" s="77">
        <v>7.2018672578713909</v>
      </c>
      <c r="K356" s="62">
        <v>2.5841645466158312</v>
      </c>
      <c r="L356" s="63">
        <v>11.721164546615832</v>
      </c>
      <c r="M356" s="62">
        <v>8.8519999999999754</v>
      </c>
      <c r="N356" s="82">
        <v>1.9574944071588367</v>
      </c>
      <c r="O356" s="61">
        <v>1.4344262295081966</v>
      </c>
      <c r="P356" s="64">
        <v>8.8519999999999754</v>
      </c>
      <c r="Q356" s="1">
        <v>1.4344262295081966</v>
      </c>
      <c r="R356" s="1">
        <v>10.575964546615833</v>
      </c>
      <c r="S356" s="1" t="str">
        <f>VLOOKUP(F356,'6)Transmission Capacity - App G'!$C$7:$M$23,11,FALSE)</f>
        <v>Offer with ENW, due  to be signed 11/03/2025</v>
      </c>
    </row>
    <row r="357" spans="2:19" ht="14.5" x14ac:dyDescent="0.35">
      <c r="B357" s="6" t="s">
        <v>358</v>
      </c>
      <c r="C357" s="6" t="s">
        <v>476</v>
      </c>
      <c r="D357" s="6" t="s">
        <v>382</v>
      </c>
      <c r="E357" s="6" t="s">
        <v>382</v>
      </c>
      <c r="F357" s="6" t="s">
        <v>492</v>
      </c>
      <c r="G357" s="6">
        <v>350648</v>
      </c>
      <c r="H357" s="65">
        <v>481468</v>
      </c>
      <c r="I357" s="66">
        <v>630</v>
      </c>
      <c r="J357" s="77">
        <v>12.00311209645232</v>
      </c>
      <c r="K357" s="62">
        <v>0</v>
      </c>
      <c r="L357" s="63">
        <v>5.5936728793990298</v>
      </c>
      <c r="M357" s="62">
        <v>23.058680725721157</v>
      </c>
      <c r="N357" s="82">
        <v>19.64008097165992</v>
      </c>
      <c r="O357" s="61">
        <v>14.115712900096995</v>
      </c>
      <c r="P357" s="64">
        <v>5.5936728793990298</v>
      </c>
      <c r="Q357" s="1">
        <v>0</v>
      </c>
      <c r="R357" s="1">
        <v>0</v>
      </c>
      <c r="S357" s="1" t="str">
        <f>VLOOKUP(F357,'6)Transmission Capacity - App G'!$C$7:$M$23,11,FALSE)</f>
        <v>Offer with ENW, due to be signed 16/04/2025. Another PP submitted , awaiting Clock Start date.</v>
      </c>
    </row>
    <row r="358" spans="2:19" ht="14.5" x14ac:dyDescent="0.35">
      <c r="B358" s="6" t="s">
        <v>359</v>
      </c>
      <c r="C358" s="6" t="s">
        <v>476</v>
      </c>
      <c r="D358" s="6" t="s">
        <v>395</v>
      </c>
      <c r="E358" s="6" t="s">
        <v>395</v>
      </c>
      <c r="F358" s="6" t="s">
        <v>491</v>
      </c>
      <c r="G358" s="6">
        <v>357874</v>
      </c>
      <c r="H358" s="65">
        <v>421203</v>
      </c>
      <c r="I358" s="66">
        <v>630</v>
      </c>
      <c r="J358" s="77">
        <v>12.00311209645232</v>
      </c>
      <c r="K358" s="62">
        <v>5.774993958745501</v>
      </c>
      <c r="L358" s="63">
        <v>9.274993958745501</v>
      </c>
      <c r="M358" s="62">
        <v>23.957461092230947</v>
      </c>
      <c r="N358" s="82">
        <v>14.515924426450741</v>
      </c>
      <c r="O358" s="61">
        <v>10.432880698351116</v>
      </c>
      <c r="P358" s="64">
        <v>9.274993958745501</v>
      </c>
      <c r="Q358" s="1">
        <v>10.314645974781765</v>
      </c>
      <c r="R358" s="1">
        <v>9.0213939587455023</v>
      </c>
      <c r="S358" s="1" t="str">
        <f>VLOOKUP(F358,'6)Transmission Capacity - App G'!$C$7:$M$23,11,FALSE)</f>
        <v xml:space="preserve">  Offer signed  23/01/2025. Another offer  with ENW,  due to be signed   16/04/2025. Another parrallel submission made,offer due 08/04/2025.Another submission made, awaiting Clock start date</v>
      </c>
    </row>
    <row r="359" spans="2:19" ht="14.5" x14ac:dyDescent="0.35">
      <c r="B359" s="6" t="s">
        <v>360</v>
      </c>
      <c r="C359" s="6" t="s">
        <v>475</v>
      </c>
      <c r="D359" s="6" t="s">
        <v>283</v>
      </c>
      <c r="E359" s="6" t="s">
        <v>283</v>
      </c>
      <c r="F359" s="6" t="s">
        <v>415</v>
      </c>
      <c r="G359" s="6">
        <v>388779</v>
      </c>
      <c r="H359" s="65">
        <v>419157</v>
      </c>
      <c r="I359" s="66">
        <v>630</v>
      </c>
      <c r="J359" s="77">
        <v>7.2</v>
      </c>
      <c r="K359" s="62">
        <v>4.6743861304847716</v>
      </c>
      <c r="L359" s="63">
        <v>6.1743861304847716</v>
      </c>
      <c r="M359" s="62">
        <v>10.508142713625942</v>
      </c>
      <c r="N359" s="82">
        <v>4.5516553649780613</v>
      </c>
      <c r="O359" s="61">
        <v>3.3210128055878934</v>
      </c>
      <c r="P359" s="64">
        <v>6.1743861304847716</v>
      </c>
      <c r="Q359" s="1">
        <v>3.1391470686997232</v>
      </c>
      <c r="R359" s="1">
        <v>5.9063861304847709</v>
      </c>
      <c r="S359" s="1" t="str">
        <f>VLOOKUP(F359,'6)Transmission Capacity - App G'!$C$7:$M$23,11,FALSE)</f>
        <v>Offer   signed  26/09/2024.PP submitted, offer due 13/02/2025.Another PP submitted,offer due 06/05/25</v>
      </c>
    </row>
    <row r="360" spans="2:19" ht="14.5" x14ac:dyDescent="0.35">
      <c r="B360" s="6" t="s">
        <v>361</v>
      </c>
      <c r="C360" s="6" t="s">
        <v>476</v>
      </c>
      <c r="D360" s="6" t="s">
        <v>402</v>
      </c>
      <c r="E360" s="6" t="s">
        <v>402</v>
      </c>
      <c r="F360" s="6" t="s">
        <v>490</v>
      </c>
      <c r="G360" s="6">
        <v>325814</v>
      </c>
      <c r="H360" s="65">
        <v>549933</v>
      </c>
      <c r="I360" s="66">
        <v>400</v>
      </c>
      <c r="J360" s="77">
        <v>7.6210235533030604</v>
      </c>
      <c r="K360" s="62">
        <v>0</v>
      </c>
      <c r="L360" s="63">
        <v>2.2794506776795629</v>
      </c>
      <c r="M360" s="62">
        <v>7</v>
      </c>
      <c r="N360" s="82">
        <v>1.9574944071588367</v>
      </c>
      <c r="O360" s="61">
        <v>1.4344262295081966</v>
      </c>
      <c r="P360" s="64">
        <v>2.2794506776795629</v>
      </c>
      <c r="Q360" s="1">
        <v>1.4344262295081966</v>
      </c>
      <c r="R360" s="1">
        <v>0.21045067767956382</v>
      </c>
      <c r="S360" s="1" t="str">
        <f>VLOOKUP(F360,'6)Transmission Capacity - App G'!$C$7:$M$23,11,FALSE)</f>
        <v>Offer  signed  20/11/2024.Another parrallel submission made, offer due 15/02/2025. Another parrallel submission made, awaiting Clock start date</v>
      </c>
    </row>
    <row r="361" spans="2:19" ht="14.5" x14ac:dyDescent="0.35">
      <c r="B361" s="6" t="s">
        <v>362</v>
      </c>
      <c r="C361" s="6" t="s">
        <v>476</v>
      </c>
      <c r="D361" s="6" t="s">
        <v>303</v>
      </c>
      <c r="E361" s="6" t="s">
        <v>303</v>
      </c>
      <c r="F361" s="6" t="s">
        <v>494</v>
      </c>
      <c r="G361" s="6">
        <v>347779</v>
      </c>
      <c r="H361" s="65">
        <v>406066</v>
      </c>
      <c r="I361" s="66">
        <v>400</v>
      </c>
      <c r="J361" s="77">
        <v>7.6210235533030604</v>
      </c>
      <c r="K361" s="62">
        <v>9.3630040218137935</v>
      </c>
      <c r="L361" s="63">
        <v>14.000004021813794</v>
      </c>
      <c r="M361" s="62">
        <v>11.217948717948717</v>
      </c>
      <c r="N361" s="82">
        <v>1.9574944071588367</v>
      </c>
      <c r="O361" s="61">
        <v>1.4344262295081966</v>
      </c>
      <c r="P361" s="64">
        <v>11.217948717948717</v>
      </c>
      <c r="Q361" s="1">
        <v>1.4344262295081966</v>
      </c>
      <c r="R361" s="1">
        <v>9.6820040218137962</v>
      </c>
      <c r="S361" s="1" t="str">
        <f>VLOOKUP(F361,'6)Transmission Capacity - App G'!$C$7:$M$23,11,FALSE)</f>
        <v>Offer signed   29/05/2024. Parrallel offer  signed 27/08/2024</v>
      </c>
    </row>
    <row r="362" spans="2:19" ht="14.5" x14ac:dyDescent="0.35">
      <c r="B362" s="6" t="s">
        <v>363</v>
      </c>
      <c r="C362" s="6" t="s">
        <v>475</v>
      </c>
      <c r="D362" s="6" t="s">
        <v>151</v>
      </c>
      <c r="E362" s="6" t="s">
        <v>151</v>
      </c>
      <c r="F362" s="6" t="s">
        <v>417</v>
      </c>
      <c r="G362" s="6">
        <v>391885</v>
      </c>
      <c r="H362" s="65">
        <v>406064</v>
      </c>
      <c r="I362" s="66">
        <v>630</v>
      </c>
      <c r="J362" s="77">
        <v>7.2018672578713909</v>
      </c>
      <c r="K362" s="62">
        <v>2.4046023599552004</v>
      </c>
      <c r="L362" s="63">
        <v>5.9046023599552004</v>
      </c>
      <c r="M362" s="62">
        <v>25.347058052302224</v>
      </c>
      <c r="N362" s="82">
        <v>13.035181491822899</v>
      </c>
      <c r="O362" s="61">
        <v>9.5108265424912712</v>
      </c>
      <c r="P362" s="64">
        <v>5.9046023599552004</v>
      </c>
      <c r="Q362" s="1">
        <v>9.2634547552773547</v>
      </c>
      <c r="R362" s="1">
        <v>4.6017310636633511</v>
      </c>
      <c r="S362" s="1" t="str">
        <f>VLOOKUP(F362,'6)Transmission Capacity - App G'!$C$7:$M$23,11,FALSE)</f>
        <v xml:space="preserve"> Offers with ENW, due to be signed 28/08/2024 - now extended to address queries</v>
      </c>
    </row>
    <row r="363" spans="2:19" ht="14.5" x14ac:dyDescent="0.35">
      <c r="B363" s="6" t="s">
        <v>364</v>
      </c>
      <c r="C363" s="6" t="s">
        <v>476</v>
      </c>
      <c r="D363" s="6" t="s">
        <v>402</v>
      </c>
      <c r="E363" s="6" t="s">
        <v>402</v>
      </c>
      <c r="F363" s="6" t="s">
        <v>490</v>
      </c>
      <c r="G363" s="6">
        <v>338653</v>
      </c>
      <c r="H363" s="65">
        <v>556688</v>
      </c>
      <c r="I363" s="66">
        <v>630</v>
      </c>
      <c r="J363" s="77">
        <v>12.00311209645232</v>
      </c>
      <c r="K363" s="62">
        <v>6.9547640147516727</v>
      </c>
      <c r="L363" s="63">
        <v>11.091764014751673</v>
      </c>
      <c r="M363" s="62">
        <v>7</v>
      </c>
      <c r="N363" s="82">
        <v>1.9574944071588367</v>
      </c>
      <c r="O363" s="61">
        <v>1.4344262295081966</v>
      </c>
      <c r="P363" s="64">
        <v>7</v>
      </c>
      <c r="Q363" s="1">
        <v>1.4344262295081966</v>
      </c>
      <c r="R363" s="1">
        <v>7</v>
      </c>
      <c r="S363" s="1" t="str">
        <f>VLOOKUP(F363,'6)Transmission Capacity - App G'!$C$7:$M$23,11,FALSE)</f>
        <v>Offer  signed  20/11/2024.Another parrallel submission made, offer due 15/02/2025. Another parrallel submission made, awaiting Clock start date</v>
      </c>
    </row>
    <row r="364" spans="2:19" ht="14.5" x14ac:dyDescent="0.35">
      <c r="B364" s="6" t="s">
        <v>365</v>
      </c>
      <c r="C364" s="6" t="s">
        <v>476</v>
      </c>
      <c r="D364" s="6" t="s">
        <v>380</v>
      </c>
      <c r="E364" s="6" t="s">
        <v>380</v>
      </c>
      <c r="F364" s="6" t="s">
        <v>416</v>
      </c>
      <c r="G364" s="6">
        <v>384710</v>
      </c>
      <c r="H364" s="65">
        <v>381286</v>
      </c>
      <c r="I364" s="66">
        <v>630</v>
      </c>
      <c r="J364" s="77">
        <v>12.00311209645232</v>
      </c>
      <c r="K364" s="62">
        <v>4.8885212637007704</v>
      </c>
      <c r="L364" s="63">
        <v>8.3885212637007704</v>
      </c>
      <c r="M364" s="62">
        <v>5.7999999999999829</v>
      </c>
      <c r="N364" s="82">
        <v>1.9574944071588367</v>
      </c>
      <c r="O364" s="61">
        <v>1.4344262295081966</v>
      </c>
      <c r="P364" s="64">
        <v>5.7999999999999829</v>
      </c>
      <c r="Q364" s="1">
        <v>1.4344262295081966</v>
      </c>
      <c r="R364" s="1">
        <v>5.7680000000000575</v>
      </c>
      <c r="S364" s="1" t="str">
        <f>VLOOKUP(F364,'6)Transmission Capacity - App G'!$C$7:$M$23,11,FALSE)</f>
        <v>Offer with ENW, due  to be signed 11/03/2025</v>
      </c>
    </row>
    <row r="365" spans="2:19" ht="14.5" x14ac:dyDescent="0.35">
      <c r="B365" s="6" t="s">
        <v>366</v>
      </c>
      <c r="C365" s="6" t="s">
        <v>476</v>
      </c>
      <c r="D365" s="6" t="s">
        <v>382</v>
      </c>
      <c r="E365" s="6" t="s">
        <v>382</v>
      </c>
      <c r="F365" s="6" t="s">
        <v>492</v>
      </c>
      <c r="G365" s="6">
        <v>341657</v>
      </c>
      <c r="H365" s="65">
        <v>498418</v>
      </c>
      <c r="I365" s="66">
        <v>630</v>
      </c>
      <c r="J365" s="77">
        <v>12.00311209645232</v>
      </c>
      <c r="K365" s="62">
        <v>0</v>
      </c>
      <c r="L365" s="63">
        <v>10.059840580030624</v>
      </c>
      <c r="M365" s="62">
        <v>30.426822822744878</v>
      </c>
      <c r="N365" s="82">
        <v>20.041025641025641</v>
      </c>
      <c r="O365" s="61">
        <v>14.403879728419012</v>
      </c>
      <c r="P365" s="64">
        <v>10.059840580030624</v>
      </c>
      <c r="Q365" s="1">
        <v>0</v>
      </c>
      <c r="R365" s="1">
        <v>0</v>
      </c>
      <c r="S365" s="1" t="str">
        <f>VLOOKUP(F365,'6)Transmission Capacity - App G'!$C$7:$M$23,11,FALSE)</f>
        <v>Offer with ENW, due to be signed 16/04/2025. Another PP submitted , awaiting Clock Start date.</v>
      </c>
    </row>
    <row r="366" spans="2:19" ht="14.5" x14ac:dyDescent="0.35">
      <c r="B366" s="6" t="s">
        <v>367</v>
      </c>
      <c r="C366" s="6" t="s">
        <v>475</v>
      </c>
      <c r="D366" s="6" t="s">
        <v>399</v>
      </c>
      <c r="E366" s="6" t="s">
        <v>399</v>
      </c>
      <c r="F366" s="6" t="s">
        <v>423</v>
      </c>
      <c r="G366" s="6">
        <v>389971</v>
      </c>
      <c r="H366" s="65">
        <v>388470</v>
      </c>
      <c r="I366" s="66">
        <v>630</v>
      </c>
      <c r="J366" s="77">
        <v>7.2018672578713909</v>
      </c>
      <c r="K366" s="62">
        <v>5.4546886383788422</v>
      </c>
      <c r="L366" s="63">
        <v>8.9546886383788422</v>
      </c>
      <c r="M366" s="62">
        <v>18.036263427348082</v>
      </c>
      <c r="N366" s="82">
        <v>6.6776226565616303</v>
      </c>
      <c r="O366" s="61">
        <v>4.8721769499417951</v>
      </c>
      <c r="P366" s="64">
        <v>8.9546886383788422</v>
      </c>
      <c r="Q366" s="1">
        <v>2.1791468824727231</v>
      </c>
      <c r="R366" s="1">
        <v>7.5046886383788429</v>
      </c>
      <c r="S366" s="1" t="str">
        <f>VLOOKUP(F366,'6)Transmission Capacity - App G'!$C$7:$M$23,11,FALSE)</f>
        <v>Offer with ENW, due  to be signed 22/01/2025</v>
      </c>
    </row>
    <row r="367" spans="2:19" ht="14.5" x14ac:dyDescent="0.35">
      <c r="B367" s="6" t="s">
        <v>368</v>
      </c>
      <c r="C367" s="6" t="s">
        <v>475</v>
      </c>
      <c r="D367" s="6" t="s">
        <v>352</v>
      </c>
      <c r="E367" s="6" t="s">
        <v>352</v>
      </c>
      <c r="F367" s="6" t="s">
        <v>416</v>
      </c>
      <c r="G367" s="6">
        <v>384841</v>
      </c>
      <c r="H367" s="65">
        <v>392774</v>
      </c>
      <c r="I367" s="66">
        <v>630</v>
      </c>
      <c r="J367" s="77">
        <v>7.2018672578713909</v>
      </c>
      <c r="K367" s="62">
        <v>2.7832378672852531</v>
      </c>
      <c r="L367" s="63">
        <v>6.2832378672852531</v>
      </c>
      <c r="M367" s="62">
        <v>8.8519999999999754</v>
      </c>
      <c r="N367" s="82">
        <v>1.9574944071588367</v>
      </c>
      <c r="O367" s="61">
        <v>1.4344262295081966</v>
      </c>
      <c r="P367" s="64">
        <v>6.2832378672852531</v>
      </c>
      <c r="Q367" s="1">
        <v>1.4344262295081966</v>
      </c>
      <c r="R367" s="1">
        <v>6.0832378672852538</v>
      </c>
      <c r="S367" s="1" t="str">
        <f>VLOOKUP(F367,'6)Transmission Capacity - App G'!$C$7:$M$23,11,FALSE)</f>
        <v>Offer with ENW, due  to be signed 11/03/2025</v>
      </c>
    </row>
    <row r="368" spans="2:19" ht="14.5" x14ac:dyDescent="0.35">
      <c r="B368" s="6" t="s">
        <v>369</v>
      </c>
      <c r="C368" s="6" t="s">
        <v>476</v>
      </c>
      <c r="D368" s="6" t="s">
        <v>394</v>
      </c>
      <c r="E368" s="6" t="s">
        <v>394</v>
      </c>
      <c r="F368" s="6" t="s">
        <v>394</v>
      </c>
      <c r="G368" s="6">
        <v>392132</v>
      </c>
      <c r="H368" s="65">
        <v>374352</v>
      </c>
      <c r="I368" s="66">
        <v>400</v>
      </c>
      <c r="J368" s="77">
        <v>7.6210235533030604</v>
      </c>
      <c r="K368" s="62">
        <v>8.1562999999999874</v>
      </c>
      <c r="L368" s="63">
        <v>8.1562999999999874</v>
      </c>
      <c r="M368" s="62">
        <v>2.6844262295081971</v>
      </c>
      <c r="N368" s="82">
        <v>0.44197031039136303</v>
      </c>
      <c r="O368" s="61">
        <v>0.31765276430649858</v>
      </c>
      <c r="P368" s="64">
        <v>2.6844262295081971</v>
      </c>
      <c r="Q368" s="1">
        <v>0.31765276430649858</v>
      </c>
      <c r="R368" s="1">
        <v>0</v>
      </c>
      <c r="S368" s="1" t="str">
        <f>VLOOKUP(F368,'6)Transmission Capacity - App G'!$C$7:$M$23,11,FALSE)</f>
        <v>PP submitted, awaiting Clock Start date</v>
      </c>
    </row>
    <row r="369" spans="2:19" ht="14.5" x14ac:dyDescent="0.35">
      <c r="B369" s="6" t="s">
        <v>370</v>
      </c>
      <c r="C369" s="6" t="s">
        <v>475</v>
      </c>
      <c r="D369" s="6" t="s">
        <v>77</v>
      </c>
      <c r="E369" s="6" t="s">
        <v>77</v>
      </c>
      <c r="F369" s="6" t="s">
        <v>415</v>
      </c>
      <c r="G369" s="6">
        <v>390519</v>
      </c>
      <c r="H369" s="65">
        <v>412388</v>
      </c>
      <c r="I369" s="66">
        <v>800</v>
      </c>
      <c r="J369" s="77">
        <v>9.1452282639636699</v>
      </c>
      <c r="K369" s="62">
        <v>5.2182454957392217</v>
      </c>
      <c r="L369" s="63">
        <v>8.7182454957392217</v>
      </c>
      <c r="M369" s="62">
        <v>24.105510414016727</v>
      </c>
      <c r="N369" s="82">
        <v>14.346788990825686</v>
      </c>
      <c r="O369" s="61">
        <v>10.467811408614669</v>
      </c>
      <c r="P369" s="64">
        <v>8.7182454957392217</v>
      </c>
      <c r="Q369" s="1">
        <v>10.567276540693802</v>
      </c>
      <c r="R369" s="1">
        <v>8.8316454957392221</v>
      </c>
      <c r="S369" s="1" t="str">
        <f>VLOOKUP(F369,'6)Transmission Capacity - App G'!$C$7:$M$23,11,FALSE)</f>
        <v>Offer   signed  26/09/2024.PP submitted, offer due 13/02/2025.Another PP submitted,offer due 06/05/25</v>
      </c>
    </row>
    <row r="370" spans="2:19" ht="14.5" x14ac:dyDescent="0.35">
      <c r="B370" s="6" t="s">
        <v>371</v>
      </c>
      <c r="C370" s="6" t="s">
        <v>476</v>
      </c>
      <c r="D370" s="6" t="s">
        <v>378</v>
      </c>
      <c r="E370" s="6" t="s">
        <v>378</v>
      </c>
      <c r="F370" s="6" t="s">
        <v>491</v>
      </c>
      <c r="G370" s="6">
        <v>358258</v>
      </c>
      <c r="H370" s="65">
        <v>418014</v>
      </c>
      <c r="I370" s="66">
        <v>400</v>
      </c>
      <c r="J370" s="77">
        <v>7.6210235533030604</v>
      </c>
      <c r="K370" s="62">
        <v>0</v>
      </c>
      <c r="L370" s="63">
        <v>0</v>
      </c>
      <c r="M370" s="62">
        <v>30.148655198734296</v>
      </c>
      <c r="N370" s="82">
        <v>14.002564102564104</v>
      </c>
      <c r="O370" s="61">
        <v>10.063918525703203</v>
      </c>
      <c r="P370" s="64">
        <v>0</v>
      </c>
      <c r="Q370" s="1">
        <v>5.1052631578947114</v>
      </c>
      <c r="R370" s="1">
        <v>5.1052631578947114</v>
      </c>
      <c r="S370" s="1" t="str">
        <f>VLOOKUP(F370,'6)Transmission Capacity - App G'!$C$7:$M$23,11,FALSE)</f>
        <v xml:space="preserve">  Offer signed  23/01/2025. Another offer  with ENW,  due to be signed   16/04/2025. Another parrallel submission made,offer due 08/04/2025.Another submission made, awaiting Clock start date</v>
      </c>
    </row>
    <row r="371" spans="2:19" ht="14.5" x14ac:dyDescent="0.35">
      <c r="B371" s="6" t="s">
        <v>372</v>
      </c>
      <c r="C371" s="6" t="s">
        <v>475</v>
      </c>
      <c r="D371" s="6" t="s">
        <v>205</v>
      </c>
      <c r="E371" s="6" t="s">
        <v>205</v>
      </c>
      <c r="F371" s="6" t="s">
        <v>422</v>
      </c>
      <c r="G371" s="6">
        <v>343294</v>
      </c>
      <c r="H371" s="65">
        <v>463785</v>
      </c>
      <c r="I371" s="66">
        <v>400</v>
      </c>
      <c r="J371" s="77">
        <v>4.572614131981835</v>
      </c>
      <c r="K371" s="62">
        <v>1.2416075342512727</v>
      </c>
      <c r="L371" s="63">
        <v>1.2416075342512727</v>
      </c>
      <c r="M371" s="62">
        <v>11.217948717948717</v>
      </c>
      <c r="N371" s="82">
        <v>1.9574944071588367</v>
      </c>
      <c r="O371" s="61">
        <v>1.4344262295081966</v>
      </c>
      <c r="P371" s="64">
        <v>1.2416075342512727</v>
      </c>
      <c r="Q371" s="1">
        <v>1.5150819672131133</v>
      </c>
      <c r="R371" s="1">
        <v>2.7595065196348223</v>
      </c>
      <c r="S371" s="1" t="str">
        <f>VLOOKUP(F371,'6)Transmission Capacity - App G'!$C$7:$M$23,11,FALSE)</f>
        <v>Offer with ENW, due to be signed 06/09/2024- now extended to address move to Middleton .Offer with ENW, due to be signed 14/01/2025. Another submission made, awaiting Clock start date.</v>
      </c>
    </row>
    <row r="372" spans="2:19" ht="14.5" x14ac:dyDescent="0.35">
      <c r="B372" s="6" t="s">
        <v>373</v>
      </c>
      <c r="C372" s="6" t="s">
        <v>476</v>
      </c>
      <c r="D372" s="6" t="s">
        <v>380</v>
      </c>
      <c r="E372" s="6" t="s">
        <v>380</v>
      </c>
      <c r="F372" s="6" t="s">
        <v>416</v>
      </c>
      <c r="G372" s="6">
        <v>382132</v>
      </c>
      <c r="H372" s="65">
        <v>386340</v>
      </c>
      <c r="I372" s="66">
        <v>630</v>
      </c>
      <c r="J372" s="77">
        <v>12.00311209645232</v>
      </c>
      <c r="K372" s="62">
        <v>1.0020886677402174</v>
      </c>
      <c r="L372" s="63">
        <v>4.5020886677402174</v>
      </c>
      <c r="M372" s="62">
        <v>5.7999999999999829</v>
      </c>
      <c r="N372" s="82">
        <v>1.9574944071588367</v>
      </c>
      <c r="O372" s="61">
        <v>1.4344262295081966</v>
      </c>
      <c r="P372" s="64">
        <v>4.5020886677402174</v>
      </c>
      <c r="Q372" s="1">
        <v>1.4344262295081966</v>
      </c>
      <c r="R372" s="1">
        <v>0.86928866774021785</v>
      </c>
      <c r="S372" s="1" t="str">
        <f>VLOOKUP(F372,'6)Transmission Capacity - App G'!$C$7:$M$23,11,FALSE)</f>
        <v>Offer with ENW, due  to be signed 11/03/2025</v>
      </c>
    </row>
    <row r="373" spans="2:19" ht="14.5" x14ac:dyDescent="0.35">
      <c r="B373" s="6" t="s">
        <v>374</v>
      </c>
      <c r="C373" s="6" t="s">
        <v>476</v>
      </c>
      <c r="D373" s="6" t="s">
        <v>412</v>
      </c>
      <c r="E373" s="6" t="s">
        <v>412</v>
      </c>
      <c r="F373" s="6" t="s">
        <v>423</v>
      </c>
      <c r="G373" s="6">
        <v>393116</v>
      </c>
      <c r="H373" s="65">
        <v>392019</v>
      </c>
      <c r="I373" s="66">
        <v>400</v>
      </c>
      <c r="J373" s="77">
        <v>7.6210235533030604</v>
      </c>
      <c r="K373" s="62">
        <v>0</v>
      </c>
      <c r="L373" s="63">
        <v>0</v>
      </c>
      <c r="M373" s="62">
        <v>10.736885245901631</v>
      </c>
      <c r="N373" s="82">
        <v>1.767746288798919</v>
      </c>
      <c r="O373" s="61">
        <v>1.2705140640155179</v>
      </c>
      <c r="P373" s="64">
        <v>0</v>
      </c>
      <c r="Q373" s="1">
        <v>1.0921435499515046</v>
      </c>
      <c r="R373" s="1">
        <v>0</v>
      </c>
      <c r="S373" s="1" t="str">
        <f>VLOOKUP(F373,'6)Transmission Capacity - App G'!$C$7:$M$23,11,FALSE)</f>
        <v>Offer with ENW, due  to be signed 22/01/2025</v>
      </c>
    </row>
    <row r="374" spans="2:19" ht="14.5" x14ac:dyDescent="0.35">
      <c r="B374" s="6" t="s">
        <v>375</v>
      </c>
      <c r="C374" s="6" t="s">
        <v>476</v>
      </c>
      <c r="D374" s="6" t="s">
        <v>400</v>
      </c>
      <c r="E374" s="6" t="s">
        <v>400</v>
      </c>
      <c r="F374" s="6" t="s">
        <v>421</v>
      </c>
      <c r="G374" s="6">
        <v>378874</v>
      </c>
      <c r="H374" s="65">
        <v>411666</v>
      </c>
      <c r="I374" s="66">
        <v>630</v>
      </c>
      <c r="J374" s="77">
        <v>12.00311209645232</v>
      </c>
      <c r="K374" s="62">
        <v>10.67537922570218</v>
      </c>
      <c r="L374" s="63">
        <v>14.67537922570218</v>
      </c>
      <c r="M374" s="62">
        <v>11.217948717948717</v>
      </c>
      <c r="N374" s="82">
        <v>1.9574944071588367</v>
      </c>
      <c r="O374" s="61">
        <v>1.4344262295081966</v>
      </c>
      <c r="P374" s="64">
        <v>11.217948717948717</v>
      </c>
      <c r="Q374" s="1">
        <v>1.4344262295081966</v>
      </c>
      <c r="R374" s="1">
        <v>11.217948717948717</v>
      </c>
      <c r="S374" s="1" t="str">
        <f>VLOOKUP(F374,'6)Transmission Capacity - App G'!$C$7:$M$23,11,FALSE)</f>
        <v>Offer signed 24/12/2024</v>
      </c>
    </row>
    <row r="375" spans="2:19" ht="14.5" x14ac:dyDescent="0.35">
      <c r="B375" s="6" t="s">
        <v>376</v>
      </c>
      <c r="C375" s="6" t="s">
        <v>475</v>
      </c>
      <c r="D375" s="6" t="s">
        <v>391</v>
      </c>
      <c r="E375" s="6" t="s">
        <v>391</v>
      </c>
      <c r="F375" s="6" t="s">
        <v>421</v>
      </c>
      <c r="G375" s="6">
        <v>370709</v>
      </c>
      <c r="H375" s="65">
        <v>410873</v>
      </c>
      <c r="I375" s="66">
        <v>400</v>
      </c>
      <c r="J375" s="77">
        <v>4.572614131981835</v>
      </c>
      <c r="K375" s="62">
        <v>8.8854569769702749</v>
      </c>
      <c r="L375" s="63">
        <v>13.522456976970275</v>
      </c>
      <c r="M375" s="62">
        <v>11.217948717948717</v>
      </c>
      <c r="N375" s="82">
        <v>1.9574944071588367</v>
      </c>
      <c r="O375" s="61">
        <v>1.4344262295081966</v>
      </c>
      <c r="P375" s="64">
        <v>11.217948717948717</v>
      </c>
      <c r="Q375" s="1">
        <v>1.4344262295081966</v>
      </c>
      <c r="R375" s="1">
        <v>11.217948717948717</v>
      </c>
      <c r="S375" s="1" t="str">
        <f>VLOOKUP(F375,'6)Transmission Capacity - App G'!$C$7:$M$23,11,FALSE)</f>
        <v>Offer signed 24/12/2024</v>
      </c>
    </row>
    <row r="376" spans="2:19" ht="14.5" x14ac:dyDescent="0.35">
      <c r="B376" s="6" t="s">
        <v>377</v>
      </c>
      <c r="C376" s="6" t="s">
        <v>475</v>
      </c>
      <c r="D376" s="6" t="s">
        <v>409</v>
      </c>
      <c r="E376" s="6" t="s">
        <v>409</v>
      </c>
      <c r="F376" s="6" t="s">
        <v>493</v>
      </c>
      <c r="G376" s="6">
        <v>357435</v>
      </c>
      <c r="H376" s="65">
        <v>403977</v>
      </c>
      <c r="I376" s="66">
        <v>630</v>
      </c>
      <c r="J376" s="77">
        <v>7.2018672578713909</v>
      </c>
      <c r="K376" s="62">
        <v>1.7293081538386303</v>
      </c>
      <c r="L376" s="63">
        <v>11.947698810465912</v>
      </c>
      <c r="M376" s="62">
        <v>26.169168796694972</v>
      </c>
      <c r="N376" s="82">
        <v>10.865895492620664</v>
      </c>
      <c r="O376" s="61">
        <v>7.9280558789289897</v>
      </c>
      <c r="P376" s="64">
        <v>11.947698810465912</v>
      </c>
      <c r="Q376" s="1">
        <v>7.737731859889788</v>
      </c>
      <c r="R376" s="1">
        <v>8.7752988104659124</v>
      </c>
      <c r="S376" s="1" t="str">
        <f>VLOOKUP(F376,'6)Transmission Capacity - App G'!$C$7:$M$23,11,FALSE)</f>
        <v>Offer   signed  27/08/2024</v>
      </c>
    </row>
    <row r="377" spans="2:19" ht="14.5" x14ac:dyDescent="0.35">
      <c r="B377" s="6" t="s">
        <v>378</v>
      </c>
      <c r="C377" s="6" t="s">
        <v>476</v>
      </c>
      <c r="D377" s="6" t="s">
        <v>378</v>
      </c>
      <c r="E377" s="6" t="s">
        <v>378</v>
      </c>
      <c r="F377" s="6" t="s">
        <v>491</v>
      </c>
      <c r="G377" s="6">
        <v>353466</v>
      </c>
      <c r="H377" s="65">
        <v>413290</v>
      </c>
      <c r="I377" s="66">
        <v>400</v>
      </c>
      <c r="J377" s="77">
        <v>7.6210235533030604</v>
      </c>
      <c r="K377" s="62">
        <v>0</v>
      </c>
      <c r="L377" s="63">
        <v>0</v>
      </c>
      <c r="M377" s="62">
        <v>30.444564290381933</v>
      </c>
      <c r="N377" s="82">
        <v>15.243049932523618</v>
      </c>
      <c r="O377" s="61">
        <v>10.955480116391854</v>
      </c>
      <c r="P377" s="64">
        <v>0</v>
      </c>
      <c r="Q377" s="1">
        <v>5.1052631578947114</v>
      </c>
      <c r="R377" s="1">
        <v>5.1052631578947114</v>
      </c>
      <c r="S377" s="1" t="str">
        <f>VLOOKUP(F377,'6)Transmission Capacity - App G'!$C$7:$M$23,11,FALSE)</f>
        <v xml:space="preserve">  Offer signed  23/01/2025. Another offer  with ENW,  due to be signed   16/04/2025. Another parrallel submission made,offer due 08/04/2025.Another submission made, awaiting Clock start date</v>
      </c>
    </row>
    <row r="378" spans="2:19" ht="14.5" x14ac:dyDescent="0.35">
      <c r="B378" s="6" t="s">
        <v>379</v>
      </c>
      <c r="C378" s="6" t="s">
        <v>476</v>
      </c>
      <c r="D378" s="6" t="s">
        <v>382</v>
      </c>
      <c r="E378" s="6" t="s">
        <v>382</v>
      </c>
      <c r="F378" s="6" t="s">
        <v>492</v>
      </c>
      <c r="G378" s="6">
        <v>351537</v>
      </c>
      <c r="H378" s="65">
        <v>475934</v>
      </c>
      <c r="I378" s="66">
        <v>630</v>
      </c>
      <c r="J378" s="77">
        <v>12.00311209645232</v>
      </c>
      <c r="K378" s="62">
        <v>0</v>
      </c>
      <c r="L378" s="63">
        <v>6.5081685602379578</v>
      </c>
      <c r="M378" s="62">
        <v>12.847773952871188</v>
      </c>
      <c r="N378" s="82">
        <v>12.847773952871188</v>
      </c>
      <c r="O378" s="61">
        <v>12.847773952871188</v>
      </c>
      <c r="P378" s="64">
        <v>6.5081685602379578</v>
      </c>
      <c r="Q378" s="1">
        <v>0</v>
      </c>
      <c r="R378" s="1">
        <v>0</v>
      </c>
      <c r="S378" s="1" t="str">
        <f>VLOOKUP(F378,'6)Transmission Capacity - App G'!$C$7:$M$23,11,FALSE)</f>
        <v>Offer with ENW, due to be signed 16/04/2025. Another PP submitted , awaiting Clock Start date.</v>
      </c>
    </row>
  </sheetData>
  <sheetProtection algorithmName="SHA-512" hashValue="/F78BzKFLr+mCq+Wsd4WJm0ShcgsFDBNtYnwQ8rAVifKXEL66/znD5IM7/RRHwfSwdxfTXLIkK4H58tCTVkEdw==" saltValue="zYvJC3j0VKdq19ver0fmUg==" spinCount="100000" sheet="1" objects="1" scenarios="1"/>
  <mergeCells count="10">
    <mergeCell ref="K5:L5"/>
    <mergeCell ref="M5:O5"/>
    <mergeCell ref="P5:P6"/>
    <mergeCell ref="B4:P4"/>
    <mergeCell ref="B5:B6"/>
    <mergeCell ref="C5:C6"/>
    <mergeCell ref="D5:D6"/>
    <mergeCell ref="F5:F6"/>
    <mergeCell ref="G5:H5"/>
    <mergeCell ref="I5:J5"/>
  </mergeCells>
  <pageMargins left="0.7" right="0.7" top="0.75" bottom="0.75" header="0.3" footer="0.3"/>
  <ignoredErrors>
    <ignoredError sqref="C331:C378 C7:C287 C289:C329"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B2:M70"/>
  <sheetViews>
    <sheetView zoomScaleNormal="100" workbookViewId="0">
      <selection activeCell="I22" sqref="I22"/>
    </sheetView>
  </sheetViews>
  <sheetFormatPr defaultColWidth="9.1796875" defaultRowHeight="12.5" x14ac:dyDescent="0.25"/>
  <cols>
    <col min="1" max="1" width="2.453125" style="2" bestFit="1" customWidth="1"/>
    <col min="2" max="2" width="23.1796875" style="2" bestFit="1" customWidth="1"/>
    <col min="3" max="3" width="13" style="2" bestFit="1" customWidth="1"/>
    <col min="4" max="4" width="21" style="2" bestFit="1" customWidth="1"/>
    <col min="5" max="5" width="13.1796875" style="2" customWidth="1"/>
    <col min="6" max="6" width="13.453125" style="2" customWidth="1"/>
    <col min="7" max="7" width="16.453125" style="2" customWidth="1"/>
    <col min="8" max="8" width="16.81640625" style="2" customWidth="1"/>
    <col min="9" max="9" width="18.54296875" style="2" customWidth="1"/>
    <col min="10" max="10" width="17.81640625" style="2" customWidth="1"/>
    <col min="11" max="11" width="25.81640625" style="2" customWidth="1"/>
    <col min="12" max="12" width="0" style="2" hidden="1" customWidth="1"/>
    <col min="13" max="13" width="4.1796875" style="2" hidden="1" customWidth="1"/>
    <col min="14" max="16384" width="9.1796875" style="2"/>
  </cols>
  <sheetData>
    <row r="2" spans="2:13" ht="99" customHeight="1" x14ac:dyDescent="0.25"/>
    <row r="4" spans="2:13" ht="23.5" x14ac:dyDescent="0.25">
      <c r="B4" s="163" t="s">
        <v>424</v>
      </c>
      <c r="C4" s="163"/>
      <c r="D4" s="163"/>
      <c r="E4" s="163"/>
      <c r="F4" s="163"/>
      <c r="G4" s="163"/>
      <c r="H4" s="163"/>
      <c r="I4" s="163"/>
      <c r="J4" s="163"/>
      <c r="K4" s="163"/>
    </row>
    <row r="5" spans="2:13" ht="15" customHeight="1" x14ac:dyDescent="0.25">
      <c r="B5" s="162" t="s">
        <v>425</v>
      </c>
      <c r="C5" s="162" t="s">
        <v>2</v>
      </c>
      <c r="D5" s="162" t="s">
        <v>488</v>
      </c>
      <c r="E5" s="162" t="s">
        <v>426</v>
      </c>
      <c r="F5" s="162"/>
      <c r="G5" s="162" t="s">
        <v>5</v>
      </c>
      <c r="H5" s="162"/>
      <c r="I5" s="162" t="s">
        <v>6</v>
      </c>
      <c r="J5" s="162"/>
      <c r="K5" s="97" t="s">
        <v>477</v>
      </c>
    </row>
    <row r="6" spans="2:13" ht="36.75" customHeight="1" x14ac:dyDescent="0.25">
      <c r="B6" s="154"/>
      <c r="C6" s="154"/>
      <c r="D6" s="154"/>
      <c r="E6" s="16" t="s">
        <v>7</v>
      </c>
      <c r="F6" s="16" t="s">
        <v>8</v>
      </c>
      <c r="G6" s="16" t="s">
        <v>9</v>
      </c>
      <c r="H6" s="16" t="s">
        <v>427</v>
      </c>
      <c r="I6" s="16" t="s">
        <v>11</v>
      </c>
      <c r="J6" s="16" t="s">
        <v>448</v>
      </c>
      <c r="K6" s="142"/>
    </row>
    <row r="7" spans="2:13" ht="14.5" x14ac:dyDescent="0.25">
      <c r="B7" s="7" t="s">
        <v>399</v>
      </c>
      <c r="C7" s="7">
        <v>33</v>
      </c>
      <c r="D7" s="7" t="s">
        <v>423</v>
      </c>
      <c r="E7" s="7">
        <v>389188</v>
      </c>
      <c r="F7" s="7">
        <v>388310</v>
      </c>
      <c r="G7" s="60">
        <v>51.100381867422641</v>
      </c>
      <c r="H7" s="61">
        <v>69.100381867422641</v>
      </c>
      <c r="I7" s="62">
        <v>142.46010804854888</v>
      </c>
      <c r="J7" s="63">
        <v>46.937610619469027</v>
      </c>
      <c r="K7" s="64">
        <v>69.100381867422641</v>
      </c>
      <c r="L7" s="2" t="s">
        <v>539</v>
      </c>
      <c r="M7" s="2" t="str">
        <f>VLOOKUP(D7,'6)Transmission Capacity - App G'!$C$7:$M$23,11,FALSE)</f>
        <v>Offer with ENW, due  to be signed 22/01/2025</v>
      </c>
    </row>
    <row r="8" spans="2:13" ht="14.5" x14ac:dyDescent="0.25">
      <c r="B8" s="7" t="s">
        <v>403</v>
      </c>
      <c r="C8" s="7">
        <v>33</v>
      </c>
      <c r="D8" s="7" t="s">
        <v>421</v>
      </c>
      <c r="E8" s="7">
        <v>380345</v>
      </c>
      <c r="F8" s="7">
        <v>401831</v>
      </c>
      <c r="G8" s="60">
        <v>17.361029572893543</v>
      </c>
      <c r="H8" s="61">
        <v>29.361029572893543</v>
      </c>
      <c r="I8" s="62">
        <v>91.324366347934529</v>
      </c>
      <c r="J8" s="63">
        <v>27.313274336283197</v>
      </c>
      <c r="K8" s="64">
        <v>29.361029572893543</v>
      </c>
      <c r="L8" s="2" t="s">
        <v>540</v>
      </c>
      <c r="M8" s="2" t="str">
        <f>VLOOKUP(D8,'6)Transmission Capacity - App G'!$C$7:$M$23,11,FALSE)</f>
        <v>Offer signed 24/12/2024</v>
      </c>
    </row>
    <row r="9" spans="2:13" ht="14.5" x14ac:dyDescent="0.25">
      <c r="B9" s="7" t="s">
        <v>396</v>
      </c>
      <c r="C9" s="7">
        <v>33</v>
      </c>
      <c r="D9" s="7" t="s">
        <v>420</v>
      </c>
      <c r="E9" s="7">
        <v>376380</v>
      </c>
      <c r="F9" s="7">
        <v>389012</v>
      </c>
      <c r="G9" s="60">
        <v>53.292218507004115</v>
      </c>
      <c r="H9" s="61">
        <v>71.292218507004122</v>
      </c>
      <c r="I9" s="62">
        <v>149.58189244756099</v>
      </c>
      <c r="J9" s="63">
        <v>49.02300884955752</v>
      </c>
      <c r="K9" s="64">
        <v>71.292218507004122</v>
      </c>
      <c r="L9" s="2" t="s">
        <v>541</v>
      </c>
      <c r="M9" s="2" t="str">
        <f>VLOOKUP(D9,'6)Transmission Capacity - App G'!$C$7:$M$23,11,FALSE)</f>
        <v>PP submitted, awaiting Clock Start date</v>
      </c>
    </row>
    <row r="10" spans="2:13" ht="14.5" x14ac:dyDescent="0.25">
      <c r="B10" s="7" t="s">
        <v>390</v>
      </c>
      <c r="C10" s="7">
        <v>33</v>
      </c>
      <c r="D10" s="7" t="s">
        <v>421</v>
      </c>
      <c r="E10" s="7">
        <v>366150</v>
      </c>
      <c r="F10" s="7">
        <v>402088</v>
      </c>
      <c r="G10" s="60">
        <v>8.6289376947754022</v>
      </c>
      <c r="H10" s="61">
        <v>8.6289376947754022</v>
      </c>
      <c r="I10" s="62">
        <v>119.9397430174166</v>
      </c>
      <c r="J10" s="63">
        <v>27.794690265486715</v>
      </c>
      <c r="K10" s="64">
        <v>8.6289376947754022</v>
      </c>
      <c r="L10" s="2" t="s">
        <v>542</v>
      </c>
      <c r="M10" s="2" t="str">
        <f>VLOOKUP(D10,'6)Transmission Capacity - App G'!$C$7:$M$23,11,FALSE)</f>
        <v>Offer signed 24/12/2024</v>
      </c>
    </row>
    <row r="11" spans="2:13" ht="14.5" x14ac:dyDescent="0.25">
      <c r="B11" s="7" t="s">
        <v>37</v>
      </c>
      <c r="C11" s="7">
        <v>33</v>
      </c>
      <c r="D11" s="7" t="s">
        <v>490</v>
      </c>
      <c r="E11" s="7">
        <v>319709</v>
      </c>
      <c r="F11" s="7">
        <v>470489</v>
      </c>
      <c r="G11" s="60">
        <v>37.473803879083903</v>
      </c>
      <c r="H11" s="61">
        <v>63.473803879083903</v>
      </c>
      <c r="I11" s="62">
        <v>60.402439024390276</v>
      </c>
      <c r="J11" s="63">
        <v>10.957964601769918</v>
      </c>
      <c r="K11" s="64">
        <v>60.402439024390276</v>
      </c>
      <c r="L11" s="2" t="s">
        <v>505</v>
      </c>
      <c r="M11" s="2" t="str">
        <f>VLOOKUP(D11,'6)Transmission Capacity - App G'!$C$7:$M$23,11,FALSE)</f>
        <v>Offer  signed  20/11/2024.Another parrallel submission made, offer due 15/02/2025. Another parrallel submission made, awaiting Clock start date</v>
      </c>
    </row>
    <row r="12" spans="2:13" ht="14.5" x14ac:dyDescent="0.25">
      <c r="B12" s="7" t="s">
        <v>393</v>
      </c>
      <c r="C12" s="7">
        <v>33</v>
      </c>
      <c r="D12" s="7" t="s">
        <v>420</v>
      </c>
      <c r="E12" s="7">
        <v>376758</v>
      </c>
      <c r="F12" s="7">
        <v>397174</v>
      </c>
      <c r="G12" s="60">
        <v>52.254295082064729</v>
      </c>
      <c r="H12" s="61">
        <v>71.849529299791513</v>
      </c>
      <c r="I12" s="62">
        <v>10.670731707317072</v>
      </c>
      <c r="J12" s="63">
        <v>1.9358407079646016</v>
      </c>
      <c r="K12" s="64">
        <v>10.670731707317072</v>
      </c>
      <c r="L12" s="2" t="s">
        <v>543</v>
      </c>
      <c r="M12" s="2" t="str">
        <f>VLOOKUP(D12,'6)Transmission Capacity - App G'!$C$7:$M$23,11,FALSE)</f>
        <v>PP submitted, awaiting Clock Start date</v>
      </c>
    </row>
    <row r="13" spans="2:13" ht="14.5" x14ac:dyDescent="0.25">
      <c r="B13" s="7" t="s">
        <v>408</v>
      </c>
      <c r="C13" s="7">
        <v>33</v>
      </c>
      <c r="D13" s="7" t="s">
        <v>415</v>
      </c>
      <c r="E13" s="7">
        <v>391033</v>
      </c>
      <c r="F13" s="7">
        <v>413945</v>
      </c>
      <c r="G13" s="60">
        <v>12.534724183730617</v>
      </c>
      <c r="H13" s="61">
        <v>12.534724183730617</v>
      </c>
      <c r="I13" s="62">
        <v>54.680595016942448</v>
      </c>
      <c r="J13" s="63">
        <v>22.940707964601785</v>
      </c>
      <c r="K13" s="64">
        <v>12.534724183730617</v>
      </c>
      <c r="L13" s="2" t="s">
        <v>544</v>
      </c>
      <c r="M13" s="2" t="str">
        <f>VLOOKUP(D13,'6)Transmission Capacity - App G'!$C$7:$M$23,11,FALSE)</f>
        <v>Offer   signed  26/09/2024.PP submitted, offer due 13/02/2025.Another PP submitted,offer due 06/05/25</v>
      </c>
    </row>
    <row r="14" spans="2:13" ht="14.5" x14ac:dyDescent="0.25">
      <c r="B14" s="7" t="s">
        <v>43</v>
      </c>
      <c r="C14" s="7">
        <v>33</v>
      </c>
      <c r="D14" s="7" t="s">
        <v>491</v>
      </c>
      <c r="E14" s="7">
        <v>332328</v>
      </c>
      <c r="F14" s="7">
        <v>439711</v>
      </c>
      <c r="G14" s="60">
        <v>36.61975492291397</v>
      </c>
      <c r="H14" s="61">
        <v>36.61975492291397</v>
      </c>
      <c r="I14" s="62">
        <v>10.670731707317072</v>
      </c>
      <c r="J14" s="63">
        <v>1.9358407079646016</v>
      </c>
      <c r="K14" s="64">
        <v>10.670731707317072</v>
      </c>
      <c r="L14" s="2" t="s">
        <v>506</v>
      </c>
      <c r="M14" s="2" t="str">
        <f>VLOOKUP(D14,'6)Transmission Capacity - App G'!$C$7:$M$23,11,FALSE)</f>
        <v xml:space="preserve">  Offer signed  23/01/2025. Another offer  with ENW,  due to be signed   16/04/2025. Another parrallel submission made,offer due 08/04/2025.Another submission made, awaiting Clock start date</v>
      </c>
    </row>
    <row r="15" spans="2:13" ht="14.5" x14ac:dyDescent="0.25">
      <c r="B15" s="7" t="s">
        <v>45</v>
      </c>
      <c r="C15" s="7">
        <v>33</v>
      </c>
      <c r="D15" s="7" t="s">
        <v>491</v>
      </c>
      <c r="E15" s="7">
        <v>370584</v>
      </c>
      <c r="F15" s="7">
        <v>429294</v>
      </c>
      <c r="G15" s="60">
        <v>36.108410696542421</v>
      </c>
      <c r="H15" s="61">
        <v>36.108410696542421</v>
      </c>
      <c r="I15" s="62">
        <v>68.870931725217659</v>
      </c>
      <c r="J15" s="63">
        <v>39.215486725663702</v>
      </c>
      <c r="K15" s="64">
        <v>36.108410696542421</v>
      </c>
      <c r="L15" s="2" t="s">
        <v>507</v>
      </c>
      <c r="M15" s="2" t="str">
        <f>VLOOKUP(D15,'6)Transmission Capacity - App G'!$C$7:$M$23,11,FALSE)</f>
        <v xml:space="preserve">  Offer signed  23/01/2025. Another offer  with ENW,  due to be signed   16/04/2025. Another parrallel submission made,offer due 08/04/2025.Another submission made, awaiting Clock start date</v>
      </c>
    </row>
    <row r="16" spans="2:13" ht="14.5" x14ac:dyDescent="0.25">
      <c r="B16" s="7" t="s">
        <v>48</v>
      </c>
      <c r="C16" s="7">
        <v>33</v>
      </c>
      <c r="D16" s="7" t="s">
        <v>491</v>
      </c>
      <c r="E16" s="7">
        <v>330835</v>
      </c>
      <c r="F16" s="7">
        <v>435308</v>
      </c>
      <c r="G16" s="60">
        <v>39.500495741700291</v>
      </c>
      <c r="H16" s="61">
        <v>40.340495741700295</v>
      </c>
      <c r="I16" s="62">
        <v>119.48927869653124</v>
      </c>
      <c r="J16" s="63">
        <v>35.057522123893811</v>
      </c>
      <c r="K16" s="64">
        <v>40.340495741700295</v>
      </c>
      <c r="L16" s="2" t="s">
        <v>508</v>
      </c>
      <c r="M16" s="2" t="str">
        <f>VLOOKUP(D16,'6)Transmission Capacity - App G'!$C$7:$M$23,11,FALSE)</f>
        <v xml:space="preserve">  Offer signed  23/01/2025. Another offer  with ENW,  due to be signed   16/04/2025. Another parrallel submission made,offer due 08/04/2025.Another submission made, awaiting Clock start date</v>
      </c>
    </row>
    <row r="17" spans="2:13" ht="14.5" x14ac:dyDescent="0.25">
      <c r="B17" s="7" t="s">
        <v>398</v>
      </c>
      <c r="C17" s="7">
        <v>33</v>
      </c>
      <c r="D17" s="7" t="s">
        <v>416</v>
      </c>
      <c r="E17" s="7">
        <v>384221</v>
      </c>
      <c r="F17" s="7">
        <v>397717</v>
      </c>
      <c r="G17" s="60">
        <v>5.8759840530854035</v>
      </c>
      <c r="H17" s="61">
        <v>55.319774913121137</v>
      </c>
      <c r="I17" s="62">
        <v>152.68105936623965</v>
      </c>
      <c r="J17" s="63">
        <v>48.153982300884969</v>
      </c>
      <c r="K17" s="64">
        <v>55.319774913121137</v>
      </c>
      <c r="L17" s="2" t="s">
        <v>545</v>
      </c>
      <c r="M17" s="2" t="str">
        <f>VLOOKUP(D17,'6)Transmission Capacity - App G'!$C$7:$M$23,11,FALSE)</f>
        <v>Offer with ENW, due  to be signed 11/03/2025</v>
      </c>
    </row>
    <row r="18" spans="2:13" ht="14.5" x14ac:dyDescent="0.25">
      <c r="B18" s="7" t="s">
        <v>391</v>
      </c>
      <c r="C18" s="7">
        <v>33</v>
      </c>
      <c r="D18" s="7" t="s">
        <v>421</v>
      </c>
      <c r="E18" s="7">
        <v>372255</v>
      </c>
      <c r="F18" s="7">
        <v>410566</v>
      </c>
      <c r="G18" s="60">
        <v>17.743116108664708</v>
      </c>
      <c r="H18" s="61">
        <v>30.43529047242086</v>
      </c>
      <c r="I18" s="62">
        <v>10.670731707317072</v>
      </c>
      <c r="J18" s="63">
        <v>1.9358407079646016</v>
      </c>
      <c r="K18" s="64">
        <v>10.670731707317072</v>
      </c>
      <c r="L18" s="2" t="s">
        <v>546</v>
      </c>
      <c r="M18" s="2" t="str">
        <f>VLOOKUP(D18,'6)Transmission Capacity - App G'!$C$7:$M$23,11,FALSE)</f>
        <v>Offer signed 24/12/2024</v>
      </c>
    </row>
    <row r="19" spans="2:13" ht="14.5" x14ac:dyDescent="0.25">
      <c r="B19" s="7" t="s">
        <v>64</v>
      </c>
      <c r="C19" s="7">
        <v>33</v>
      </c>
      <c r="D19" s="7" t="s">
        <v>415</v>
      </c>
      <c r="E19" s="7">
        <v>385569</v>
      </c>
      <c r="F19" s="7">
        <v>434469</v>
      </c>
      <c r="G19" s="60">
        <v>63.79962778073957</v>
      </c>
      <c r="H19" s="61">
        <v>63.79962778073957</v>
      </c>
      <c r="I19" s="62">
        <v>80.259430466144238</v>
      </c>
      <c r="J19" s="63">
        <v>29.131415929203541</v>
      </c>
      <c r="K19" s="64">
        <v>63.79962778073957</v>
      </c>
      <c r="L19" s="2" t="s">
        <v>509</v>
      </c>
      <c r="M19" s="2" t="str">
        <f>VLOOKUP(D19,'6)Transmission Capacity - App G'!$C$7:$M$23,11,FALSE)</f>
        <v>Offer   signed  26/09/2024.PP submitted, offer due 13/02/2025.Another PP submitted,offer due 06/05/25</v>
      </c>
    </row>
    <row r="20" spans="2:13" ht="14.5" x14ac:dyDescent="0.25">
      <c r="B20" s="7" t="s">
        <v>400</v>
      </c>
      <c r="C20" s="7">
        <v>33</v>
      </c>
      <c r="D20" s="7" t="s">
        <v>421</v>
      </c>
      <c r="E20" s="7">
        <v>380272</v>
      </c>
      <c r="F20" s="7">
        <v>411184</v>
      </c>
      <c r="G20" s="60">
        <v>28.19016216208999</v>
      </c>
      <c r="H20" s="61">
        <v>28.19016216208999</v>
      </c>
      <c r="I20" s="62">
        <v>10.670731707317072</v>
      </c>
      <c r="J20" s="63">
        <v>1.9358407079646016</v>
      </c>
      <c r="K20" s="64">
        <v>10.670731707317072</v>
      </c>
      <c r="L20" s="2" t="s">
        <v>547</v>
      </c>
      <c r="M20" s="2" t="str">
        <f>VLOOKUP(D20,'6)Transmission Capacity - App G'!$C$7:$M$23,11,FALSE)</f>
        <v>Offer signed 24/12/2024</v>
      </c>
    </row>
    <row r="21" spans="2:13" ht="14.5" x14ac:dyDescent="0.25">
      <c r="B21" s="7" t="s">
        <v>388</v>
      </c>
      <c r="C21" s="7">
        <v>33</v>
      </c>
      <c r="D21" s="7" t="s">
        <v>418</v>
      </c>
      <c r="E21" s="7">
        <v>407769</v>
      </c>
      <c r="F21" s="7">
        <v>375476</v>
      </c>
      <c r="G21" s="60">
        <v>2.0975143236520921</v>
      </c>
      <c r="H21" s="61">
        <v>2.0975143236520921</v>
      </c>
      <c r="I21" s="62">
        <v>88.478808616734625</v>
      </c>
      <c r="J21" s="63">
        <v>44.939823008849544</v>
      </c>
      <c r="K21" s="64">
        <v>2.0975143236520921</v>
      </c>
      <c r="L21" s="2" t="s">
        <v>548</v>
      </c>
      <c r="M21" s="2" t="str">
        <f>VLOOKUP(D21,'6)Transmission Capacity - App G'!$C$7:$M$23,11,FALSE)</f>
        <v>Offer  signed 27/08/2024</v>
      </c>
    </row>
    <row r="22" spans="2:13" ht="14.5" x14ac:dyDescent="0.25">
      <c r="B22" s="7" t="s">
        <v>402</v>
      </c>
      <c r="C22" s="7">
        <v>33</v>
      </c>
      <c r="D22" s="7" t="s">
        <v>490</v>
      </c>
      <c r="E22" s="7">
        <v>338655</v>
      </c>
      <c r="F22" s="7">
        <v>556583</v>
      </c>
      <c r="G22" s="60">
        <v>19.832815314708483</v>
      </c>
      <c r="H22" s="61">
        <v>41.032815314708472</v>
      </c>
      <c r="I22" s="62">
        <v>6.7307692307692317</v>
      </c>
      <c r="J22" s="63">
        <v>1.9358407079646016</v>
      </c>
      <c r="K22" s="64">
        <v>6.7307692307692317</v>
      </c>
      <c r="L22" s="2" t="s">
        <v>549</v>
      </c>
      <c r="M22" s="2" t="str">
        <f>VLOOKUP(D22,'6)Transmission Capacity - App G'!$C$7:$M$23,11,FALSE)</f>
        <v>Offer  signed  20/11/2024.Another parrallel submission made, offer due 15/02/2025. Another parrallel submission made, awaiting Clock start date</v>
      </c>
    </row>
    <row r="23" spans="2:13" ht="14.5" x14ac:dyDescent="0.25">
      <c r="B23" s="7" t="s">
        <v>413</v>
      </c>
      <c r="C23" s="7">
        <v>33</v>
      </c>
      <c r="D23" s="7" t="s">
        <v>420</v>
      </c>
      <c r="E23" s="7">
        <v>373110</v>
      </c>
      <c r="F23" s="7">
        <v>393020</v>
      </c>
      <c r="G23" s="60">
        <v>11.10886227971671</v>
      </c>
      <c r="H23" s="61">
        <v>32.10886227971671</v>
      </c>
      <c r="I23" s="62">
        <v>10.670731707317072</v>
      </c>
      <c r="J23" s="63">
        <v>1.9358407079646016</v>
      </c>
      <c r="K23" s="64">
        <v>10.670731707317072</v>
      </c>
      <c r="L23" s="2" t="s">
        <v>550</v>
      </c>
      <c r="M23" s="2" t="str">
        <f>VLOOKUP(D23,'6)Transmission Capacity - App G'!$C$7:$M$23,11,FALSE)</f>
        <v>PP submitted, awaiting Clock Start date</v>
      </c>
    </row>
    <row r="24" spans="2:13" ht="14.5" x14ac:dyDescent="0.25">
      <c r="B24" s="7" t="s">
        <v>77</v>
      </c>
      <c r="C24" s="7">
        <v>33</v>
      </c>
      <c r="D24" s="7" t="s">
        <v>415</v>
      </c>
      <c r="E24" s="8">
        <v>388461</v>
      </c>
      <c r="F24" s="7">
        <v>411290</v>
      </c>
      <c r="G24" s="60">
        <v>46.291769969598818</v>
      </c>
      <c r="H24" s="61">
        <v>46.291769969598818</v>
      </c>
      <c r="I24" s="62">
        <v>103.11197183495956</v>
      </c>
      <c r="J24" s="63">
        <v>37.514601769911494</v>
      </c>
      <c r="K24" s="64">
        <v>46.291769969598818</v>
      </c>
      <c r="L24" s="2" t="s">
        <v>510</v>
      </c>
      <c r="M24" s="2" t="str">
        <f>VLOOKUP(D24,'6)Transmission Capacity - App G'!$C$7:$M$23,11,FALSE)</f>
        <v>Offer   signed  26/09/2024.PP submitted, offer due 13/02/2025.Another PP submitted,offer due 06/05/25</v>
      </c>
    </row>
    <row r="25" spans="2:13" ht="14.5" x14ac:dyDescent="0.25">
      <c r="B25" s="7" t="s">
        <v>81</v>
      </c>
      <c r="C25" s="7">
        <v>33</v>
      </c>
      <c r="D25" s="7" t="s">
        <v>417</v>
      </c>
      <c r="E25" s="7">
        <v>389137</v>
      </c>
      <c r="F25" s="7">
        <v>403821</v>
      </c>
      <c r="G25" s="60">
        <v>2.9740196102890906</v>
      </c>
      <c r="H25" s="61">
        <v>2.9740196102891048</v>
      </c>
      <c r="I25" s="62">
        <v>48.531707317073227</v>
      </c>
      <c r="J25" s="63">
        <v>8.8044247787610725</v>
      </c>
      <c r="K25" s="64">
        <v>2.9740196102891048</v>
      </c>
      <c r="L25" s="2" t="s">
        <v>511</v>
      </c>
      <c r="M25" s="2" t="str">
        <f>VLOOKUP(D25,'6)Transmission Capacity - App G'!$C$7:$M$23,11,FALSE)</f>
        <v xml:space="preserve"> Offers with ENW, due to be signed 28/08/2024 - now extended to address queries</v>
      </c>
    </row>
    <row r="26" spans="2:13" ht="14.5" x14ac:dyDescent="0.25">
      <c r="B26" s="7" t="s">
        <v>406</v>
      </c>
      <c r="C26" s="7">
        <v>33</v>
      </c>
      <c r="D26" s="7" t="s">
        <v>418</v>
      </c>
      <c r="E26" s="7">
        <v>390140</v>
      </c>
      <c r="F26" s="7">
        <v>398146</v>
      </c>
      <c r="G26" s="60">
        <v>36.140294994168812</v>
      </c>
      <c r="H26" s="61">
        <v>36.140294994168812</v>
      </c>
      <c r="I26" s="62">
        <v>10.670731707317072</v>
      </c>
      <c r="J26" s="63">
        <v>1.9358407079646016</v>
      </c>
      <c r="K26" s="64">
        <v>10.670731707317072</v>
      </c>
      <c r="L26" s="2" t="s">
        <v>551</v>
      </c>
      <c r="M26" s="2" t="str">
        <f>VLOOKUP(D26,'6)Transmission Capacity - App G'!$C$7:$M$23,11,FALSE)</f>
        <v>Offer  signed 27/08/2024</v>
      </c>
    </row>
    <row r="27" spans="2:13" ht="14.5" x14ac:dyDescent="0.25">
      <c r="B27" s="7" t="s">
        <v>123</v>
      </c>
      <c r="C27" s="7">
        <v>33</v>
      </c>
      <c r="D27" s="7" t="s">
        <v>490</v>
      </c>
      <c r="E27" s="7">
        <v>301070</v>
      </c>
      <c r="F27" s="7">
        <v>513074</v>
      </c>
      <c r="G27" s="60">
        <v>32.692812305355503</v>
      </c>
      <c r="H27" s="61">
        <v>32.692812305355503</v>
      </c>
      <c r="I27" s="62">
        <v>14.697831990891453</v>
      </c>
      <c r="J27" s="63">
        <v>14.697831990891453</v>
      </c>
      <c r="K27" s="64">
        <v>14.697831990891453</v>
      </c>
      <c r="L27" s="2" t="s">
        <v>512</v>
      </c>
      <c r="M27" s="2" t="str">
        <f>VLOOKUP(D27,'6)Transmission Capacity - App G'!$C$7:$M$23,11,FALSE)</f>
        <v>Offer  signed  20/11/2024.Another parrallel submission made, offer due 15/02/2025. Another parrallel submission made, awaiting Clock start date</v>
      </c>
    </row>
    <row r="28" spans="2:13" ht="14.5" x14ac:dyDescent="0.25">
      <c r="B28" s="7" t="s">
        <v>132</v>
      </c>
      <c r="C28" s="7">
        <v>33</v>
      </c>
      <c r="D28" s="7" t="s">
        <v>421</v>
      </c>
      <c r="E28" s="7">
        <v>381795</v>
      </c>
      <c r="F28" s="7">
        <v>399250</v>
      </c>
      <c r="G28" s="60">
        <v>0</v>
      </c>
      <c r="H28" s="61">
        <v>23.523687358613529</v>
      </c>
      <c r="I28" s="62">
        <v>6.7307692307692317</v>
      </c>
      <c r="J28" s="63">
        <v>1.9358407079646016</v>
      </c>
      <c r="K28" s="64">
        <v>6.7307692307692317</v>
      </c>
      <c r="L28" s="2" t="s">
        <v>513</v>
      </c>
      <c r="M28" s="2" t="str">
        <f>VLOOKUP(D28,'6)Transmission Capacity - App G'!$C$7:$M$23,11,FALSE)</f>
        <v>Offer signed 24/12/2024</v>
      </c>
    </row>
    <row r="29" spans="2:13" ht="14.5" x14ac:dyDescent="0.25">
      <c r="B29" s="7" t="s">
        <v>141</v>
      </c>
      <c r="C29" s="7">
        <v>33</v>
      </c>
      <c r="D29" s="7" t="s">
        <v>419</v>
      </c>
      <c r="E29" s="7">
        <v>360607</v>
      </c>
      <c r="F29" s="7">
        <v>397690</v>
      </c>
      <c r="G29" s="60">
        <v>34.23745020738356</v>
      </c>
      <c r="H29" s="61">
        <v>52.23745020738356</v>
      </c>
      <c r="I29" s="62">
        <v>62.841463414634212</v>
      </c>
      <c r="J29" s="63">
        <v>11.400442477876119</v>
      </c>
      <c r="K29" s="64">
        <v>52.23745020738356</v>
      </c>
      <c r="L29" s="2" t="s">
        <v>514</v>
      </c>
      <c r="M29" s="2" t="str">
        <f>VLOOKUP(D29,'6)Transmission Capacity - App G'!$C$7:$M$23,11,FALSE)</f>
        <v>N/A</v>
      </c>
    </row>
    <row r="30" spans="2:13" ht="14.5" x14ac:dyDescent="0.25">
      <c r="B30" s="7" t="s">
        <v>151</v>
      </c>
      <c r="C30" s="7">
        <v>33</v>
      </c>
      <c r="D30" s="7" t="s">
        <v>417</v>
      </c>
      <c r="E30" s="7">
        <v>393262</v>
      </c>
      <c r="F30" s="7">
        <v>404755</v>
      </c>
      <c r="G30" s="60">
        <v>21.109031063663352</v>
      </c>
      <c r="H30" s="61">
        <v>21.109031063663352</v>
      </c>
      <c r="I30" s="62">
        <v>84.020624091319647</v>
      </c>
      <c r="J30" s="63">
        <v>29.755752212389389</v>
      </c>
      <c r="K30" s="64">
        <v>21.109031063663352</v>
      </c>
      <c r="L30" s="2" t="s">
        <v>515</v>
      </c>
      <c r="M30" s="2" t="str">
        <f>VLOOKUP(D30,'6)Transmission Capacity - App G'!$C$7:$M$23,11,FALSE)</f>
        <v xml:space="preserve"> Offers with ENW, due to be signed 28/08/2024 - now extended to address queries</v>
      </c>
    </row>
    <row r="31" spans="2:13" ht="14.5" x14ac:dyDescent="0.25">
      <c r="B31" s="7" t="s">
        <v>397</v>
      </c>
      <c r="C31" s="7">
        <v>33</v>
      </c>
      <c r="D31" s="7" t="s">
        <v>423</v>
      </c>
      <c r="E31" s="7">
        <v>391313</v>
      </c>
      <c r="F31" s="7">
        <v>386877</v>
      </c>
      <c r="G31" s="60">
        <v>37.117250929738859</v>
      </c>
      <c r="H31" s="61">
        <v>55.117250929738859</v>
      </c>
      <c r="I31" s="62">
        <v>137.00321466161543</v>
      </c>
      <c r="J31" s="63">
        <v>36.773893805309719</v>
      </c>
      <c r="K31" s="64">
        <v>55.117250929738859</v>
      </c>
      <c r="L31" s="2" t="s">
        <v>552</v>
      </c>
      <c r="M31" s="2" t="str">
        <f>VLOOKUP(D31,'6)Transmission Capacity - App G'!$C$7:$M$23,11,FALSE)</f>
        <v>Offer with ENW, due  to be signed 22/01/2025</v>
      </c>
    </row>
    <row r="32" spans="2:13" ht="14.5" x14ac:dyDescent="0.25">
      <c r="B32" s="7" t="s">
        <v>387</v>
      </c>
      <c r="C32" s="7">
        <v>33</v>
      </c>
      <c r="D32" s="7" t="s">
        <v>418</v>
      </c>
      <c r="E32" s="7">
        <v>397322</v>
      </c>
      <c r="F32" s="7">
        <v>399942</v>
      </c>
      <c r="G32" s="60">
        <v>30.242216189837535</v>
      </c>
      <c r="H32" s="61">
        <v>92.242216189837535</v>
      </c>
      <c r="I32" s="62">
        <v>6.7307692307692317</v>
      </c>
      <c r="J32" s="63">
        <v>1.9358407079646016</v>
      </c>
      <c r="K32" s="64">
        <v>6.7307692307692317</v>
      </c>
      <c r="L32" s="2" t="s">
        <v>516</v>
      </c>
      <c r="M32" s="2" t="str">
        <f>VLOOKUP(D32,'6)Transmission Capacity - App G'!$C$7:$M$23,11,FALSE)</f>
        <v>Offer  signed 27/08/2024</v>
      </c>
    </row>
    <row r="33" spans="2:13" ht="14.5" x14ac:dyDescent="0.25">
      <c r="B33" s="7" t="s">
        <v>405</v>
      </c>
      <c r="C33" s="7">
        <v>33</v>
      </c>
      <c r="D33" s="7" t="s">
        <v>258</v>
      </c>
      <c r="E33" s="7">
        <v>377997</v>
      </c>
      <c r="F33" s="7">
        <v>431083</v>
      </c>
      <c r="G33" s="60">
        <v>38.042172701754708</v>
      </c>
      <c r="H33" s="61">
        <v>51.842172701754706</v>
      </c>
      <c r="I33" s="62">
        <v>69.89863144598128</v>
      </c>
      <c r="J33" s="63">
        <v>21.090707964601773</v>
      </c>
      <c r="K33" s="64">
        <v>51.842172701754706</v>
      </c>
      <c r="L33" s="2" t="s">
        <v>553</v>
      </c>
      <c r="M33" s="2" t="str">
        <f>VLOOKUP(D33,'6)Transmission Capacity - App G'!$C$7:$M$23,11,FALSE)</f>
        <v>PP submitted, awaiting Clock Start date</v>
      </c>
    </row>
    <row r="34" spans="2:13" ht="14.5" x14ac:dyDescent="0.25">
      <c r="B34" s="7" t="s">
        <v>186</v>
      </c>
      <c r="C34" s="7">
        <v>33</v>
      </c>
      <c r="D34" s="7" t="s">
        <v>418</v>
      </c>
      <c r="E34" s="7">
        <v>395522</v>
      </c>
      <c r="F34" s="7">
        <v>395647</v>
      </c>
      <c r="G34" s="60">
        <v>32.408017537789746</v>
      </c>
      <c r="H34" s="61">
        <v>32.408017537789746</v>
      </c>
      <c r="I34" s="62">
        <v>29.295121951219432</v>
      </c>
      <c r="J34" s="63">
        <v>5.3146017699114898</v>
      </c>
      <c r="K34" s="64">
        <v>29.295121951219432</v>
      </c>
      <c r="L34" s="2" t="s">
        <v>517</v>
      </c>
      <c r="M34" s="2" t="str">
        <f>VLOOKUP(D34,'6)Transmission Capacity - App G'!$C$7:$M$23,11,FALSE)</f>
        <v>Offer  signed 27/08/2024</v>
      </c>
    </row>
    <row r="35" spans="2:13" ht="14.5" x14ac:dyDescent="0.25">
      <c r="B35" s="7" t="s">
        <v>401</v>
      </c>
      <c r="C35" s="7">
        <v>33</v>
      </c>
      <c r="D35" s="7" t="s">
        <v>421</v>
      </c>
      <c r="E35" s="7">
        <v>376355</v>
      </c>
      <c r="F35" s="7">
        <v>404783</v>
      </c>
      <c r="G35" s="60">
        <v>0</v>
      </c>
      <c r="H35" s="61">
        <v>25.568200000000019</v>
      </c>
      <c r="I35" s="62">
        <v>6.7307692307692317</v>
      </c>
      <c r="J35" s="63">
        <v>1.9358407079646016</v>
      </c>
      <c r="K35" s="64">
        <v>6.7307692307692317</v>
      </c>
      <c r="L35" s="2" t="s">
        <v>554</v>
      </c>
      <c r="M35" s="2" t="str">
        <f>VLOOKUP(D35,'6)Transmission Capacity - App G'!$C$7:$M$23,11,FALSE)</f>
        <v>Offer signed 24/12/2024</v>
      </c>
    </row>
    <row r="36" spans="2:13" ht="14.5" x14ac:dyDescent="0.25">
      <c r="B36" s="7" t="s">
        <v>382</v>
      </c>
      <c r="C36" s="7">
        <v>33</v>
      </c>
      <c r="D36" s="7" t="s">
        <v>492</v>
      </c>
      <c r="E36" s="7">
        <v>351915</v>
      </c>
      <c r="F36" s="7">
        <v>491858</v>
      </c>
      <c r="G36" s="60">
        <v>0</v>
      </c>
      <c r="H36" s="61">
        <v>10.059840580030624</v>
      </c>
      <c r="I36" s="62">
        <v>96.274861496274951</v>
      </c>
      <c r="J36" s="63">
        <v>26.040265486725669</v>
      </c>
      <c r="K36" s="64">
        <v>10.059840580030624</v>
      </c>
      <c r="L36" s="2" t="s">
        <v>518</v>
      </c>
      <c r="M36" s="2" t="str">
        <f>VLOOKUP(D36,'6)Transmission Capacity - App G'!$C$7:$M$23,11,FALSE)</f>
        <v>Offer with ENW, due to be signed 16/04/2025. Another PP submitted , awaiting Clock Start date.</v>
      </c>
    </row>
    <row r="37" spans="2:13" ht="14.5" x14ac:dyDescent="0.25">
      <c r="B37" s="7" t="s">
        <v>205</v>
      </c>
      <c r="C37" s="7">
        <v>33</v>
      </c>
      <c r="D37" s="7" t="s">
        <v>422</v>
      </c>
      <c r="E37" s="7">
        <v>348644</v>
      </c>
      <c r="F37" s="7">
        <v>463628</v>
      </c>
      <c r="G37" s="60">
        <v>1.2416075342512727</v>
      </c>
      <c r="H37" s="61">
        <v>1.2416075342512727</v>
      </c>
      <c r="I37" s="62">
        <v>10.670731707317072</v>
      </c>
      <c r="J37" s="63">
        <v>1.9358407079646016</v>
      </c>
      <c r="K37" s="64">
        <v>1.2416075342512727</v>
      </c>
      <c r="L37" s="2" t="s">
        <v>519</v>
      </c>
      <c r="M37" s="2" t="str">
        <f>VLOOKUP(D37,'6)Transmission Capacity - App G'!$C$7:$M$23,11,FALSE)</f>
        <v>Offer with ENW, due to be signed 06/09/2024- now extended to address move to Middleton .Offer with ENW, due to be signed 14/01/2025. Another submission made, awaiting Clock start date.</v>
      </c>
    </row>
    <row r="38" spans="2:13" ht="14.5" x14ac:dyDescent="0.25">
      <c r="B38" s="7" t="s">
        <v>395</v>
      </c>
      <c r="C38" s="7">
        <v>33</v>
      </c>
      <c r="D38" s="7" t="s">
        <v>491</v>
      </c>
      <c r="E38" s="7">
        <v>354121</v>
      </c>
      <c r="F38" s="7">
        <v>423373</v>
      </c>
      <c r="G38" s="60">
        <v>12.672530006340807</v>
      </c>
      <c r="H38" s="61">
        <v>27.636530006340806</v>
      </c>
      <c r="I38" s="62">
        <v>124.2441843802286</v>
      </c>
      <c r="J38" s="63">
        <v>32.910176991150436</v>
      </c>
      <c r="K38" s="64">
        <v>27.636530006340806</v>
      </c>
      <c r="L38" s="2" t="s">
        <v>555</v>
      </c>
      <c r="M38" s="2" t="str">
        <f>VLOOKUP(D38,'6)Transmission Capacity - App G'!$C$7:$M$23,11,FALSE)</f>
        <v xml:space="preserve">  Offer signed  23/01/2025. Another offer  with ENW,  due to be signed   16/04/2025. Another parrallel submission made,offer due 08/04/2025.Another submission made, awaiting Clock start date</v>
      </c>
    </row>
    <row r="39" spans="2:13" ht="14.5" x14ac:dyDescent="0.25">
      <c r="B39" s="7" t="s">
        <v>216</v>
      </c>
      <c r="C39" s="7">
        <v>33</v>
      </c>
      <c r="D39" s="7" t="s">
        <v>423</v>
      </c>
      <c r="E39" s="7">
        <v>385592</v>
      </c>
      <c r="F39" s="7">
        <v>396016</v>
      </c>
      <c r="G39" s="60">
        <v>4.5214301133548105</v>
      </c>
      <c r="H39" s="61">
        <v>22.52143011335481</v>
      </c>
      <c r="I39" s="62">
        <v>149.1089427633467</v>
      </c>
      <c r="J39" s="63">
        <v>39.032300884955752</v>
      </c>
      <c r="K39" s="64">
        <v>22.52143011335481</v>
      </c>
      <c r="L39" s="2" t="s">
        <v>520</v>
      </c>
      <c r="M39" s="2" t="str">
        <f>VLOOKUP(D39,'6)Transmission Capacity - App G'!$C$7:$M$23,11,FALSE)</f>
        <v>Offer with ENW, due  to be signed 22/01/2025</v>
      </c>
    </row>
    <row r="40" spans="2:13" ht="14.5" x14ac:dyDescent="0.25">
      <c r="B40" s="7" t="s">
        <v>218</v>
      </c>
      <c r="C40" s="7">
        <v>33</v>
      </c>
      <c r="D40" s="7" t="s">
        <v>415</v>
      </c>
      <c r="E40" s="7">
        <v>369695</v>
      </c>
      <c r="F40" s="7">
        <v>424981</v>
      </c>
      <c r="G40" s="60">
        <v>0</v>
      </c>
      <c r="H40" s="61">
        <v>46.094797334557384</v>
      </c>
      <c r="I40" s="62">
        <v>20.070731707317176</v>
      </c>
      <c r="J40" s="63">
        <v>3.6411504424778944</v>
      </c>
      <c r="K40" s="64">
        <v>20.070731707317176</v>
      </c>
      <c r="L40" s="2" t="s">
        <v>521</v>
      </c>
      <c r="M40" s="2" t="str">
        <f>VLOOKUP(D40,'6)Transmission Capacity - App G'!$C$7:$M$23,11,FALSE)</f>
        <v>Offer   signed  26/09/2024.PP submitted, offer due 13/02/2025.Another PP submitted,offer due 06/05/25</v>
      </c>
    </row>
    <row r="41" spans="2:13" ht="14.5" x14ac:dyDescent="0.25">
      <c r="B41" s="7" t="s">
        <v>385</v>
      </c>
      <c r="C41" s="7">
        <v>33</v>
      </c>
      <c r="D41" s="7" t="s">
        <v>491</v>
      </c>
      <c r="E41" s="7">
        <v>335361</v>
      </c>
      <c r="F41" s="7">
        <v>429316</v>
      </c>
      <c r="G41" s="60">
        <v>18.230307370358986</v>
      </c>
      <c r="H41" s="61">
        <v>18.230307370358986</v>
      </c>
      <c r="I41" s="62">
        <v>42.867650097469252</v>
      </c>
      <c r="J41" s="63">
        <v>40.321681415929184</v>
      </c>
      <c r="K41" s="64">
        <v>18.230307370358986</v>
      </c>
      <c r="L41" s="2" t="s">
        <v>556</v>
      </c>
      <c r="M41" s="2" t="str">
        <f>VLOOKUP(D41,'6)Transmission Capacity - App G'!$C$7:$M$23,11,FALSE)</f>
        <v xml:space="preserve">  Offer signed  23/01/2025. Another offer  with ENW,  due to be signed   16/04/2025. Another parrallel submission made,offer due 08/04/2025.Another submission made, awaiting Clock start date</v>
      </c>
    </row>
    <row r="42" spans="2:13" ht="14.5" x14ac:dyDescent="0.25">
      <c r="B42" s="7" t="s">
        <v>394</v>
      </c>
      <c r="C42" s="7">
        <v>33</v>
      </c>
      <c r="D42" s="7" t="s">
        <v>394</v>
      </c>
      <c r="E42" s="7">
        <v>392047</v>
      </c>
      <c r="F42" s="7">
        <v>374564</v>
      </c>
      <c r="G42" s="60">
        <v>8.1562999999999874</v>
      </c>
      <c r="H42" s="61">
        <v>8.1562999999999874</v>
      </c>
      <c r="I42" s="62">
        <v>10.670731707317072</v>
      </c>
      <c r="J42" s="63">
        <v>1.9358407079646016</v>
      </c>
      <c r="K42" s="64">
        <v>8.1562999999999874</v>
      </c>
      <c r="L42" s="2" t="s">
        <v>557</v>
      </c>
      <c r="M42" s="2" t="str">
        <f>VLOOKUP(D42,'6)Transmission Capacity - App G'!$C$7:$M$23,11,FALSE)</f>
        <v>PP submitted, awaiting Clock Start date</v>
      </c>
    </row>
    <row r="43" spans="2:13" ht="14.5" x14ac:dyDescent="0.25">
      <c r="B43" s="7" t="s">
        <v>380</v>
      </c>
      <c r="C43" s="7">
        <v>33</v>
      </c>
      <c r="D43" s="7" t="s">
        <v>416</v>
      </c>
      <c r="E43" s="7">
        <v>384073</v>
      </c>
      <c r="F43" s="7">
        <v>385068</v>
      </c>
      <c r="G43" s="60">
        <v>17.605289535103253</v>
      </c>
      <c r="H43" s="61">
        <v>42.80528953510327</v>
      </c>
      <c r="I43" s="62">
        <v>5.5769230769230607</v>
      </c>
      <c r="J43" s="63">
        <v>1.9358407079646016</v>
      </c>
      <c r="K43" s="64">
        <v>5.5769230769230607</v>
      </c>
      <c r="L43" s="2" t="s">
        <v>558</v>
      </c>
      <c r="M43" s="2" t="str">
        <f>VLOOKUP(D43,'6)Transmission Capacity - App G'!$C$7:$M$23,11,FALSE)</f>
        <v>Offer with ENW, due  to be signed 11/03/2025</v>
      </c>
    </row>
    <row r="44" spans="2:13" ht="14.5" x14ac:dyDescent="0.25">
      <c r="B44" s="7" t="s">
        <v>242</v>
      </c>
      <c r="C44" s="7">
        <v>33</v>
      </c>
      <c r="D44" s="7" t="s">
        <v>258</v>
      </c>
      <c r="E44" s="7">
        <v>385989</v>
      </c>
      <c r="F44" s="7">
        <v>438643</v>
      </c>
      <c r="G44" s="60">
        <v>2.6245464030530314</v>
      </c>
      <c r="H44" s="61">
        <v>24.037346403053036</v>
      </c>
      <c r="I44" s="62">
        <v>0</v>
      </c>
      <c r="J44" s="63">
        <v>0</v>
      </c>
      <c r="K44" s="64">
        <v>0</v>
      </c>
      <c r="L44" s="2" t="s">
        <v>522</v>
      </c>
      <c r="M44" s="2" t="str">
        <f>VLOOKUP(D44,'6)Transmission Capacity - App G'!$C$7:$M$23,11,FALSE)</f>
        <v>PP submitted, awaiting Clock Start date</v>
      </c>
    </row>
    <row r="45" spans="2:13" ht="14.5" x14ac:dyDescent="0.25">
      <c r="B45" s="7" t="s">
        <v>407</v>
      </c>
      <c r="C45" s="7">
        <v>33</v>
      </c>
      <c r="D45" s="7" t="s">
        <v>418</v>
      </c>
      <c r="E45" s="7">
        <v>401141</v>
      </c>
      <c r="F45" s="7">
        <v>383916</v>
      </c>
      <c r="G45" s="60">
        <v>20.58753702118392</v>
      </c>
      <c r="H45" s="61">
        <v>20.58753702118392</v>
      </c>
      <c r="I45" s="62">
        <v>53.193119090863874</v>
      </c>
      <c r="J45" s="63">
        <v>53.193119090863874</v>
      </c>
      <c r="K45" s="64">
        <v>20.58753702118392</v>
      </c>
      <c r="L45" s="2" t="s">
        <v>559</v>
      </c>
      <c r="M45" s="2" t="str">
        <f>VLOOKUP(D45,'6)Transmission Capacity - App G'!$C$7:$M$23,11,FALSE)</f>
        <v>Offer  signed 27/08/2024</v>
      </c>
    </row>
    <row r="46" spans="2:13" ht="14.5" x14ac:dyDescent="0.25">
      <c r="B46" s="7" t="s">
        <v>414</v>
      </c>
      <c r="C46" s="7">
        <v>33</v>
      </c>
      <c r="D46" s="7" t="s">
        <v>493</v>
      </c>
      <c r="E46" s="7">
        <v>352784</v>
      </c>
      <c r="F46" s="7">
        <v>404565</v>
      </c>
      <c r="G46" s="60">
        <v>0</v>
      </c>
      <c r="H46" s="61">
        <v>19.447027381067628</v>
      </c>
      <c r="I46" s="62">
        <v>104.89010984430848</v>
      </c>
      <c r="J46" s="63">
        <v>43.98716814159291</v>
      </c>
      <c r="K46" s="64">
        <v>19.447027381067628</v>
      </c>
      <c r="L46" s="2" t="s">
        <v>560</v>
      </c>
      <c r="M46" s="2" t="str">
        <f>VLOOKUP(D46,'6)Transmission Capacity - App G'!$C$7:$M$23,11,FALSE)</f>
        <v>Offer   signed  27/08/2024</v>
      </c>
    </row>
    <row r="47" spans="2:13" ht="14.5" x14ac:dyDescent="0.25">
      <c r="B47" s="7" t="s">
        <v>258</v>
      </c>
      <c r="C47" s="7">
        <v>33</v>
      </c>
      <c r="D47" s="7" t="s">
        <v>258</v>
      </c>
      <c r="E47" s="7">
        <v>378571</v>
      </c>
      <c r="F47" s="7">
        <v>433224</v>
      </c>
      <c r="G47" s="60">
        <v>13.244927447783297</v>
      </c>
      <c r="H47" s="61">
        <v>47.106741896719257</v>
      </c>
      <c r="I47" s="62">
        <v>139.77627757515683</v>
      </c>
      <c r="J47" s="63">
        <v>31.486283185840723</v>
      </c>
      <c r="K47" s="64">
        <v>47.106741896719257</v>
      </c>
      <c r="L47" s="2" t="s">
        <v>523</v>
      </c>
      <c r="M47" s="2" t="str">
        <f>VLOOKUP(D47,'6)Transmission Capacity - App G'!$C$7:$M$23,11,FALSE)</f>
        <v>PP submitted, awaiting Clock Start date</v>
      </c>
    </row>
    <row r="48" spans="2:13" ht="14.5" x14ac:dyDescent="0.25">
      <c r="B48" s="7" t="s">
        <v>411</v>
      </c>
      <c r="C48" s="7">
        <v>33</v>
      </c>
      <c r="D48" s="7" t="s">
        <v>491</v>
      </c>
      <c r="E48" s="7">
        <v>335644</v>
      </c>
      <c r="F48" s="7">
        <v>432080</v>
      </c>
      <c r="G48" s="60">
        <v>0</v>
      </c>
      <c r="H48" s="61">
        <v>0</v>
      </c>
      <c r="I48" s="62">
        <v>21.362426377143702</v>
      </c>
      <c r="J48" s="63">
        <v>21.362426377143702</v>
      </c>
      <c r="K48" s="64">
        <v>0</v>
      </c>
      <c r="L48" s="2" t="s">
        <v>561</v>
      </c>
      <c r="M48" s="2" t="str">
        <f>VLOOKUP(D48,'6)Transmission Capacity - App G'!$C$7:$M$23,11,FALSE)</f>
        <v xml:space="preserve">  Offer signed  23/01/2025. Another offer  with ENW,  due to be signed   16/04/2025. Another parrallel submission made,offer due 08/04/2025.Another submission made, awaiting Clock start date</v>
      </c>
    </row>
    <row r="49" spans="2:13" ht="14.5" x14ac:dyDescent="0.25">
      <c r="B49" s="7" t="s">
        <v>444</v>
      </c>
      <c r="C49" s="7">
        <v>33</v>
      </c>
      <c r="D49" s="7" t="s">
        <v>492</v>
      </c>
      <c r="E49" s="7">
        <v>349996</v>
      </c>
      <c r="F49" s="7">
        <v>530398</v>
      </c>
      <c r="G49" s="60">
        <v>0</v>
      </c>
      <c r="H49" s="61">
        <v>0</v>
      </c>
      <c r="I49" s="62">
        <v>14.597357857308214</v>
      </c>
      <c r="J49" s="63">
        <v>14.597357857308214</v>
      </c>
      <c r="K49" s="64">
        <v>0</v>
      </c>
      <c r="L49" s="2" t="s">
        <v>562</v>
      </c>
      <c r="M49" s="2" t="str">
        <f>VLOOKUP(D49,'6)Transmission Capacity - App G'!$C$7:$M$23,11,FALSE)</f>
        <v>Offer with ENW, due to be signed 16/04/2025. Another PP submitted , awaiting Clock Start date.</v>
      </c>
    </row>
    <row r="50" spans="2:13" ht="14.5" x14ac:dyDescent="0.25">
      <c r="B50" s="7" t="s">
        <v>269</v>
      </c>
      <c r="C50" s="7">
        <v>33</v>
      </c>
      <c r="D50" s="7" t="s">
        <v>491</v>
      </c>
      <c r="E50" s="7">
        <v>356774</v>
      </c>
      <c r="F50" s="7">
        <v>432942</v>
      </c>
      <c r="G50" s="60">
        <v>0.66949433874015085</v>
      </c>
      <c r="H50" s="61">
        <v>0.66949433874015085</v>
      </c>
      <c r="I50" s="62">
        <v>10.670731707317072</v>
      </c>
      <c r="J50" s="63">
        <v>1.9358407079646016</v>
      </c>
      <c r="K50" s="64">
        <v>0.66949433874015085</v>
      </c>
      <c r="L50" s="2" t="s">
        <v>524</v>
      </c>
      <c r="M50" s="2" t="str">
        <f>VLOOKUP(D50,'6)Transmission Capacity - App G'!$C$7:$M$23,11,FALSE)</f>
        <v xml:space="preserve">  Offer signed  23/01/2025. Another offer  with ENW,  due to be signed   16/04/2025. Another parrallel submission made,offer due 08/04/2025.Another submission made, awaiting Clock start date</v>
      </c>
    </row>
    <row r="51" spans="2:13" ht="14.5" x14ac:dyDescent="0.25">
      <c r="B51" s="7" t="s">
        <v>383</v>
      </c>
      <c r="C51" s="7">
        <v>33</v>
      </c>
      <c r="D51" s="7" t="s">
        <v>417</v>
      </c>
      <c r="E51" s="7">
        <v>384542</v>
      </c>
      <c r="F51" s="7">
        <v>399276</v>
      </c>
      <c r="G51" s="60">
        <v>44.155315041480236</v>
      </c>
      <c r="H51" s="61">
        <v>62.451566138410044</v>
      </c>
      <c r="I51" s="62">
        <v>145.84086263586792</v>
      </c>
      <c r="J51" s="63">
        <v>32.7650442477876</v>
      </c>
      <c r="K51" s="64">
        <v>62.451566138410044</v>
      </c>
      <c r="L51" s="2" t="s">
        <v>563</v>
      </c>
      <c r="M51" s="2" t="str">
        <f>VLOOKUP(D51,'6)Transmission Capacity - App G'!$C$7:$M$23,11,FALSE)</f>
        <v xml:space="preserve"> Offers with ENW, due to be signed 28/08/2024 - now extended to address queries</v>
      </c>
    </row>
    <row r="52" spans="2:13" ht="14.5" x14ac:dyDescent="0.25">
      <c r="B52" s="7" t="s">
        <v>386</v>
      </c>
      <c r="C52" s="7">
        <v>33</v>
      </c>
      <c r="D52" s="7" t="s">
        <v>491</v>
      </c>
      <c r="E52" s="7">
        <v>351794</v>
      </c>
      <c r="F52" s="7">
        <v>429241</v>
      </c>
      <c r="G52" s="60">
        <v>75.736552654045767</v>
      </c>
      <c r="H52" s="61">
        <v>111.73655265404577</v>
      </c>
      <c r="I52" s="62">
        <v>10.670731707317072</v>
      </c>
      <c r="J52" s="63">
        <v>1.9358407079646016</v>
      </c>
      <c r="K52" s="64">
        <v>10.670731707317072</v>
      </c>
      <c r="L52" s="2" t="s">
        <v>564</v>
      </c>
      <c r="M52" s="2" t="str">
        <f>VLOOKUP(D52,'6)Transmission Capacity - App G'!$C$7:$M$23,11,FALSE)</f>
        <v xml:space="preserve">  Offer signed  23/01/2025. Another offer  with ENW,  due to be signed   16/04/2025. Another parrallel submission made,offer due 08/04/2025.Another submission made, awaiting Clock start date</v>
      </c>
    </row>
    <row r="53" spans="2:13" ht="14.5" x14ac:dyDescent="0.25">
      <c r="B53" s="7" t="s">
        <v>283</v>
      </c>
      <c r="C53" s="7">
        <v>33</v>
      </c>
      <c r="D53" s="7" t="s">
        <v>415</v>
      </c>
      <c r="E53" s="7">
        <v>389111</v>
      </c>
      <c r="F53" s="7">
        <v>413393</v>
      </c>
      <c r="G53" s="60">
        <v>47.23327601151793</v>
      </c>
      <c r="H53" s="61">
        <v>59.23327601151793</v>
      </c>
      <c r="I53" s="62">
        <v>94.652143445841844</v>
      </c>
      <c r="J53" s="63">
        <v>40.591592920353968</v>
      </c>
      <c r="K53" s="64">
        <v>59.23327601151793</v>
      </c>
      <c r="L53" s="2" t="s">
        <v>525</v>
      </c>
      <c r="M53" s="2" t="str">
        <f>VLOOKUP(D53,'6)Transmission Capacity - App G'!$C$7:$M$23,11,FALSE)</f>
        <v>Offer   signed  26/09/2024.PP submitted, offer due 13/02/2025.Another PP submitted,offer due 06/05/25</v>
      </c>
    </row>
    <row r="54" spans="2:13" ht="14.5" x14ac:dyDescent="0.25">
      <c r="B54" s="7" t="s">
        <v>410</v>
      </c>
      <c r="C54" s="7">
        <v>33</v>
      </c>
      <c r="D54" s="7" t="s">
        <v>258</v>
      </c>
      <c r="E54" s="7">
        <v>380261</v>
      </c>
      <c r="F54" s="7">
        <v>422010</v>
      </c>
      <c r="G54" s="60">
        <v>42.092045664795336</v>
      </c>
      <c r="H54" s="61">
        <v>53.690271833367092</v>
      </c>
      <c r="I54" s="62">
        <v>106.81816026977671</v>
      </c>
      <c r="J54" s="63">
        <v>53.30088495575221</v>
      </c>
      <c r="K54" s="64">
        <v>53.690271833367092</v>
      </c>
      <c r="L54" s="2" t="s">
        <v>565</v>
      </c>
      <c r="M54" s="2" t="str">
        <f>VLOOKUP(D54,'6)Transmission Capacity - App G'!$C$7:$M$23,11,FALSE)</f>
        <v>PP submitted, awaiting Clock Start date</v>
      </c>
    </row>
    <row r="55" spans="2:13" ht="14.5" x14ac:dyDescent="0.25">
      <c r="B55" s="7" t="s">
        <v>287</v>
      </c>
      <c r="C55" s="7">
        <v>33</v>
      </c>
      <c r="D55" s="7" t="s">
        <v>417</v>
      </c>
      <c r="E55" s="7">
        <v>392426</v>
      </c>
      <c r="F55" s="7">
        <v>407533</v>
      </c>
      <c r="G55" s="60">
        <v>16.133966544235783</v>
      </c>
      <c r="H55" s="61">
        <v>93.112640645516734</v>
      </c>
      <c r="I55" s="62">
        <v>0</v>
      </c>
      <c r="J55" s="63">
        <v>0</v>
      </c>
      <c r="K55" s="64">
        <v>0</v>
      </c>
      <c r="L55" s="2" t="s">
        <v>526</v>
      </c>
      <c r="M55" s="2" t="str">
        <f>VLOOKUP(D55,'6)Transmission Capacity - App G'!$C$7:$M$23,11,FALSE)</f>
        <v xml:space="preserve"> Offers with ENW, due to be signed 28/08/2024 - now extended to address queries</v>
      </c>
    </row>
    <row r="56" spans="2:13" ht="14.5" x14ac:dyDescent="0.25">
      <c r="B56" s="7" t="s">
        <v>288</v>
      </c>
      <c r="C56" s="7">
        <v>33</v>
      </c>
      <c r="D56" s="7" t="s">
        <v>420</v>
      </c>
      <c r="E56" s="7">
        <v>378726</v>
      </c>
      <c r="F56" s="7">
        <v>392892</v>
      </c>
      <c r="G56" s="60">
        <v>24.535719391097601</v>
      </c>
      <c r="H56" s="61">
        <v>24.535719391097601</v>
      </c>
      <c r="I56" s="62">
        <v>78.454515531646763</v>
      </c>
      <c r="J56" s="63">
        <v>48.551769911504437</v>
      </c>
      <c r="K56" s="64">
        <v>24.535719391097601</v>
      </c>
      <c r="L56" s="2" t="s">
        <v>527</v>
      </c>
      <c r="M56" s="2" t="str">
        <f>VLOOKUP(D56,'6)Transmission Capacity - App G'!$C$7:$M$23,11,FALSE)</f>
        <v>PP submitted, awaiting Clock Start date</v>
      </c>
    </row>
    <row r="57" spans="2:13" ht="14.5" x14ac:dyDescent="0.25">
      <c r="B57" s="7" t="s">
        <v>291</v>
      </c>
      <c r="C57" s="7">
        <v>33</v>
      </c>
      <c r="D57" s="7" t="s">
        <v>490</v>
      </c>
      <c r="E57" s="7">
        <v>321492</v>
      </c>
      <c r="F57" s="7">
        <v>468870</v>
      </c>
      <c r="G57" s="60">
        <v>37.473803879083903</v>
      </c>
      <c r="H57" s="61">
        <v>63.473803879083903</v>
      </c>
      <c r="I57" s="62">
        <v>114.77317073170732</v>
      </c>
      <c r="J57" s="63">
        <v>20.821681415929206</v>
      </c>
      <c r="K57" s="64">
        <v>63.473803879083903</v>
      </c>
      <c r="L57" s="2" t="s">
        <v>528</v>
      </c>
      <c r="M57" s="2" t="str">
        <f>VLOOKUP(D57,'6)Transmission Capacity - App G'!$C$7:$M$23,11,FALSE)</f>
        <v>Offer  signed  20/11/2024.Another parrallel submission made, offer due 15/02/2025. Another parrallel submission made, awaiting Clock start date</v>
      </c>
    </row>
    <row r="58" spans="2:13" ht="14.5" x14ac:dyDescent="0.25">
      <c r="B58" s="7" t="s">
        <v>299</v>
      </c>
      <c r="C58" s="7">
        <v>33</v>
      </c>
      <c r="D58" s="7" t="s">
        <v>492</v>
      </c>
      <c r="E58" s="7">
        <v>356910</v>
      </c>
      <c r="F58" s="7">
        <v>513357</v>
      </c>
      <c r="G58" s="60">
        <v>0</v>
      </c>
      <c r="H58" s="61">
        <v>0</v>
      </c>
      <c r="I58" s="62">
        <v>14.597357857308214</v>
      </c>
      <c r="J58" s="63">
        <v>14.597357857308214</v>
      </c>
      <c r="K58" s="64">
        <v>0</v>
      </c>
      <c r="L58" s="2" t="s">
        <v>529</v>
      </c>
      <c r="M58" s="2" t="str">
        <f>VLOOKUP(D58,'6)Transmission Capacity - App G'!$C$7:$M$23,11,FALSE)</f>
        <v>Offer with ENW, due to be signed 16/04/2025. Another PP submitted , awaiting Clock Start date.</v>
      </c>
    </row>
    <row r="59" spans="2:13" ht="14.5" x14ac:dyDescent="0.25">
      <c r="B59" s="7" t="s">
        <v>445</v>
      </c>
      <c r="C59" s="7">
        <v>33</v>
      </c>
      <c r="D59" s="7" t="s">
        <v>490</v>
      </c>
      <c r="E59" s="7">
        <v>300332</v>
      </c>
      <c r="F59" s="7">
        <v>530823</v>
      </c>
      <c r="G59" s="60">
        <v>37.936495831317529</v>
      </c>
      <c r="H59" s="61">
        <v>82.036495831317524</v>
      </c>
      <c r="I59" s="62">
        <v>6.7307692307692317</v>
      </c>
      <c r="J59" s="63">
        <v>1.9358407079646016</v>
      </c>
      <c r="K59" s="64">
        <v>6.7307692307692317</v>
      </c>
      <c r="L59" s="2" t="s">
        <v>532</v>
      </c>
      <c r="M59" s="2" t="str">
        <f>VLOOKUP(D59,'6)Transmission Capacity - App G'!$C$7:$M$23,11,FALSE)</f>
        <v>Offer  signed  20/11/2024.Another parrallel submission made, offer due 15/02/2025. Another parrallel submission made, awaiting Clock start date</v>
      </c>
    </row>
    <row r="60" spans="2:13" ht="14.5" x14ac:dyDescent="0.25">
      <c r="B60" s="7" t="s">
        <v>303</v>
      </c>
      <c r="C60" s="7">
        <v>33</v>
      </c>
      <c r="D60" s="7" t="s">
        <v>494</v>
      </c>
      <c r="E60" s="7">
        <v>347172</v>
      </c>
      <c r="F60" s="7">
        <v>407455</v>
      </c>
      <c r="G60" s="60">
        <v>22.771307682927343</v>
      </c>
      <c r="H60" s="61">
        <v>22.771307682927343</v>
      </c>
      <c r="I60" s="62">
        <v>10.670731707317072</v>
      </c>
      <c r="J60" s="63">
        <v>1.9358407079646016</v>
      </c>
      <c r="K60" s="64">
        <v>10.670731707317072</v>
      </c>
      <c r="L60" s="2" t="s">
        <v>531</v>
      </c>
      <c r="M60" s="2" t="str">
        <f>VLOOKUP(D60,'6)Transmission Capacity - App G'!$C$7:$M$23,11,FALSE)</f>
        <v>Offer signed   29/05/2024. Parrallel offer  signed 27/08/2024</v>
      </c>
    </row>
    <row r="61" spans="2:13" ht="14.5" x14ac:dyDescent="0.25">
      <c r="B61" s="7" t="s">
        <v>321</v>
      </c>
      <c r="C61" s="7">
        <v>33</v>
      </c>
      <c r="D61" s="7" t="s">
        <v>490</v>
      </c>
      <c r="E61" s="7">
        <v>302535</v>
      </c>
      <c r="F61" s="7">
        <v>529330</v>
      </c>
      <c r="G61" s="60">
        <v>37.936495831317529</v>
      </c>
      <c r="H61" s="61">
        <v>82.036495831317524</v>
      </c>
      <c r="I61" s="62">
        <v>6.7307692307692317</v>
      </c>
      <c r="J61" s="63">
        <v>1.9358407079646016</v>
      </c>
      <c r="K61" s="64">
        <v>6.7307692307692317</v>
      </c>
      <c r="L61" s="2" t="s">
        <v>530</v>
      </c>
      <c r="M61" s="2" t="str">
        <f>VLOOKUP(D61,'6)Transmission Capacity - App G'!$C$7:$M$23,11,FALSE)</f>
        <v>Offer  signed  20/11/2024.Another parrallel submission made, offer due 15/02/2025. Another parrallel submission made, awaiting Clock start date</v>
      </c>
    </row>
    <row r="62" spans="2:13" ht="14.5" x14ac:dyDescent="0.25">
      <c r="B62" s="7" t="s">
        <v>404</v>
      </c>
      <c r="C62" s="7">
        <v>33</v>
      </c>
      <c r="D62" s="7" t="s">
        <v>416</v>
      </c>
      <c r="E62" s="7">
        <v>380069</v>
      </c>
      <c r="F62" s="7">
        <v>395104</v>
      </c>
      <c r="G62" s="60">
        <v>13.331225569676064</v>
      </c>
      <c r="H62" s="61">
        <v>59.957971237414242</v>
      </c>
      <c r="I62" s="62">
        <v>131.450317935642</v>
      </c>
      <c r="J62" s="63">
        <v>33.654424778761054</v>
      </c>
      <c r="K62" s="64">
        <v>59.957971237414242</v>
      </c>
      <c r="L62" s="2" t="s">
        <v>566</v>
      </c>
      <c r="M62" s="2" t="str">
        <f>VLOOKUP(D62,'6)Transmission Capacity - App G'!$C$7:$M$23,11,FALSE)</f>
        <v>Offer with ENW, due  to be signed 11/03/2025</v>
      </c>
    </row>
    <row r="63" spans="2:13" ht="14.5" x14ac:dyDescent="0.25">
      <c r="B63" s="7" t="s">
        <v>325</v>
      </c>
      <c r="C63" s="7">
        <v>33</v>
      </c>
      <c r="D63" s="7" t="s">
        <v>418</v>
      </c>
      <c r="E63" s="7">
        <v>387247</v>
      </c>
      <c r="F63" s="7">
        <v>398875</v>
      </c>
      <c r="G63" s="60">
        <v>128.70676825432338</v>
      </c>
      <c r="H63" s="61">
        <v>171.64627092107031</v>
      </c>
      <c r="I63" s="62">
        <v>10.670731707317072</v>
      </c>
      <c r="J63" s="63">
        <v>1.9358407079646016</v>
      </c>
      <c r="K63" s="64">
        <v>10.670731707317072</v>
      </c>
      <c r="L63" s="2" t="s">
        <v>533</v>
      </c>
      <c r="M63" s="2" t="str">
        <f>VLOOKUP(D63,'6)Transmission Capacity - App G'!$C$7:$M$23,11,FALSE)</f>
        <v>Offer  signed 27/08/2024</v>
      </c>
    </row>
    <row r="64" spans="2:13" ht="14.5" x14ac:dyDescent="0.25">
      <c r="B64" s="7" t="s">
        <v>332</v>
      </c>
      <c r="C64" s="7">
        <v>33</v>
      </c>
      <c r="D64" s="7" t="s">
        <v>495</v>
      </c>
      <c r="E64" s="7">
        <v>334559</v>
      </c>
      <c r="F64" s="7">
        <v>443368</v>
      </c>
      <c r="G64" s="60">
        <v>12.134066401202155</v>
      </c>
      <c r="H64" s="61">
        <v>24.134066401202148</v>
      </c>
      <c r="I64" s="62">
        <v>26.896542227746291</v>
      </c>
      <c r="J64" s="63">
        <v>10.160619469026559</v>
      </c>
      <c r="K64" s="64">
        <v>24.134066401202148</v>
      </c>
      <c r="L64" s="2" t="s">
        <v>534</v>
      </c>
      <c r="M64" s="2" t="str">
        <f>VLOOKUP(D64,'6)Transmission Capacity - App G'!$C$7:$M$23,11,FALSE)</f>
        <v>PP submitted, offer due 16/04/2025</v>
      </c>
    </row>
    <row r="65" spans="2:13" ht="14.5" x14ac:dyDescent="0.25">
      <c r="B65" s="7" t="s">
        <v>339</v>
      </c>
      <c r="C65" s="7">
        <v>33</v>
      </c>
      <c r="D65" s="7" t="s">
        <v>490</v>
      </c>
      <c r="E65" s="7">
        <v>327495</v>
      </c>
      <c r="F65" s="7">
        <v>477808</v>
      </c>
      <c r="G65" s="60">
        <v>30.778751298267196</v>
      </c>
      <c r="H65" s="61">
        <v>30.778751298267196</v>
      </c>
      <c r="I65" s="62">
        <v>35.295410859528403</v>
      </c>
      <c r="J65" s="63">
        <v>19.777876106194686</v>
      </c>
      <c r="K65" s="64">
        <v>30.778751298267196</v>
      </c>
      <c r="L65" s="2" t="s">
        <v>535</v>
      </c>
      <c r="M65" s="2" t="str">
        <f>VLOOKUP(D65,'6)Transmission Capacity - App G'!$C$7:$M$23,11,FALSE)</f>
        <v>Offer  signed  20/11/2024.Another parrallel submission made, offer due 15/02/2025. Another parrallel submission made, awaiting Clock start date</v>
      </c>
    </row>
    <row r="66" spans="2:13" ht="14.5" x14ac:dyDescent="0.25">
      <c r="B66" s="7" t="s">
        <v>412</v>
      </c>
      <c r="C66" s="7">
        <v>33</v>
      </c>
      <c r="D66" s="7" t="s">
        <v>423</v>
      </c>
      <c r="E66" s="7">
        <v>391131</v>
      </c>
      <c r="F66" s="7">
        <v>390929</v>
      </c>
      <c r="G66" s="60">
        <v>0</v>
      </c>
      <c r="H66" s="61">
        <v>0</v>
      </c>
      <c r="I66" s="62">
        <v>88.136863938110039</v>
      </c>
      <c r="J66" s="63">
        <v>16.280530973451331</v>
      </c>
      <c r="K66" s="64">
        <v>0</v>
      </c>
      <c r="L66" s="2" t="s">
        <v>567</v>
      </c>
      <c r="M66" s="2" t="str">
        <f>VLOOKUP(D66,'6)Transmission Capacity - App G'!$C$7:$M$23,11,FALSE)</f>
        <v>Offer with ENW, due  to be signed 22/01/2025</v>
      </c>
    </row>
    <row r="67" spans="2:13" ht="14.5" x14ac:dyDescent="0.25">
      <c r="B67" s="7" t="s">
        <v>352</v>
      </c>
      <c r="C67" s="7">
        <v>33</v>
      </c>
      <c r="D67" s="7" t="s">
        <v>416</v>
      </c>
      <c r="E67" s="7">
        <v>382900</v>
      </c>
      <c r="F67" s="7">
        <v>393269</v>
      </c>
      <c r="G67" s="60">
        <v>16.200082791280707</v>
      </c>
      <c r="H67" s="61">
        <v>52.700082791280707</v>
      </c>
      <c r="I67" s="62">
        <v>8.5115384615384375</v>
      </c>
      <c r="J67" s="63">
        <v>1.9358407079646016</v>
      </c>
      <c r="K67" s="64">
        <v>8.5115384615384375</v>
      </c>
      <c r="L67" s="2" t="s">
        <v>536</v>
      </c>
      <c r="M67" s="2" t="str">
        <f>VLOOKUP(D67,'6)Transmission Capacity - App G'!$C$7:$M$23,11,FALSE)</f>
        <v>Offer with ENW, due  to be signed 11/03/2025</v>
      </c>
    </row>
    <row r="68" spans="2:13" ht="14.5" x14ac:dyDescent="0.25">
      <c r="B68" s="7" t="s">
        <v>354</v>
      </c>
      <c r="C68" s="7">
        <v>33</v>
      </c>
      <c r="D68" s="7" t="s">
        <v>421</v>
      </c>
      <c r="E68" s="7">
        <v>365831</v>
      </c>
      <c r="F68" s="7">
        <v>407025</v>
      </c>
      <c r="G68" s="60">
        <v>19.880136221088861</v>
      </c>
      <c r="H68" s="61">
        <v>19.880136221088861</v>
      </c>
      <c r="I68" s="62">
        <v>88.012654703905881</v>
      </c>
      <c r="J68" s="63">
        <v>24.999115044247784</v>
      </c>
      <c r="K68" s="64">
        <v>19.880136221088861</v>
      </c>
      <c r="L68" s="2" t="s">
        <v>537</v>
      </c>
      <c r="M68" s="2" t="str">
        <f>VLOOKUP(D68,'6)Transmission Capacity - App G'!$C$7:$M$23,11,FALSE)</f>
        <v>Offer signed 24/12/2024</v>
      </c>
    </row>
    <row r="69" spans="2:13" ht="14.5" x14ac:dyDescent="0.25">
      <c r="B69" s="7" t="s">
        <v>409</v>
      </c>
      <c r="C69" s="7">
        <v>33</v>
      </c>
      <c r="D69" s="7" t="s">
        <v>493</v>
      </c>
      <c r="E69" s="7">
        <v>358343</v>
      </c>
      <c r="F69" s="7">
        <v>404626</v>
      </c>
      <c r="G69" s="60">
        <v>1.7293081538386303</v>
      </c>
      <c r="H69" s="61">
        <v>40.72930815383863</v>
      </c>
      <c r="I69" s="62">
        <v>87.926437186994917</v>
      </c>
      <c r="J69" s="63">
        <v>35.355309734513263</v>
      </c>
      <c r="K69" s="64">
        <v>40.72930815383863</v>
      </c>
      <c r="L69" s="2" t="s">
        <v>568</v>
      </c>
      <c r="M69" s="2" t="str">
        <f>VLOOKUP(D69,'6)Transmission Capacity - App G'!$C$7:$M$23,11,FALSE)</f>
        <v>Offer   signed  27/08/2024</v>
      </c>
    </row>
    <row r="70" spans="2:13" ht="14.5" x14ac:dyDescent="0.25">
      <c r="B70" s="7" t="s">
        <v>378</v>
      </c>
      <c r="C70" s="7">
        <v>33</v>
      </c>
      <c r="D70" s="7" t="s">
        <v>491</v>
      </c>
      <c r="E70" s="7">
        <v>354460</v>
      </c>
      <c r="F70" s="7">
        <v>413610</v>
      </c>
      <c r="G70" s="60">
        <v>0</v>
      </c>
      <c r="H70" s="61">
        <v>0</v>
      </c>
      <c r="I70" s="62">
        <v>53.431578947368422</v>
      </c>
      <c r="J70" s="63">
        <v>20.667699115044261</v>
      </c>
      <c r="K70" s="64">
        <v>0</v>
      </c>
      <c r="L70" s="2" t="s">
        <v>538</v>
      </c>
      <c r="M70" s="2" t="str">
        <f>VLOOKUP(D70,'6)Transmission Capacity - App G'!$C$7:$M$23,11,FALSE)</f>
        <v xml:space="preserve">  Offer signed  23/01/2025. Another offer  with ENW,  due to be signed   16/04/2025. Another parrallel submission made,offer due 08/04/2025.Another submission made, awaiting Clock start date</v>
      </c>
    </row>
  </sheetData>
  <sheetProtection algorithmName="SHA-512" hashValue="ZEhNJDpHe98u+wP9SNPdmfsqq1qpd6rPQsraYXsJ/Pbd9B43V0zfNdU8m+ey2OwAidXjvTSb92PygzNvoqViPw==" saltValue="wdJ0TW26bTF0NJok1OVutQ==" spinCount="100000" sheet="1" objects="1" scenarios="1"/>
  <mergeCells count="8">
    <mergeCell ref="I5:J5"/>
    <mergeCell ref="K5:K6"/>
    <mergeCell ref="B4:K4"/>
    <mergeCell ref="B5:B6"/>
    <mergeCell ref="C5:C6"/>
    <mergeCell ref="D5:D6"/>
    <mergeCell ref="E5:F5"/>
    <mergeCell ref="G5:H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B2:M41"/>
  <sheetViews>
    <sheetView topLeftCell="A2" zoomScaleNormal="100" workbookViewId="0">
      <selection activeCell="H19" sqref="H19"/>
    </sheetView>
  </sheetViews>
  <sheetFormatPr defaultColWidth="9.1796875" defaultRowHeight="14.5" x14ac:dyDescent="0.35"/>
  <cols>
    <col min="1" max="1" width="2.1796875" style="9" bestFit="1" customWidth="1"/>
    <col min="2" max="2" width="59.81640625" style="9" customWidth="1"/>
    <col min="3" max="3" width="32.453125" style="9" hidden="1" customWidth="1"/>
    <col min="4" max="7" width="14.1796875" style="9" customWidth="1"/>
    <col min="8" max="8" width="23.453125" style="9" customWidth="1"/>
    <col min="9" max="9" width="12" style="9" bestFit="1" customWidth="1"/>
    <col min="10" max="10" width="20.1796875" style="9" customWidth="1"/>
    <col min="11" max="11" width="15.81640625" style="9" customWidth="1"/>
    <col min="12" max="12" width="14.1796875" style="9" customWidth="1"/>
    <col min="13" max="13" width="93.36328125" style="9" customWidth="1"/>
    <col min="14" max="16384" width="9.1796875" style="9"/>
  </cols>
  <sheetData>
    <row r="2" spans="2:13" ht="99" customHeight="1" x14ac:dyDescent="0.35"/>
    <row r="3" spans="2:13" ht="15.75" customHeight="1" x14ac:dyDescent="0.6">
      <c r="G3" s="169"/>
      <c r="H3" s="169"/>
    </row>
    <row r="4" spans="2:13" ht="23.5" x14ac:dyDescent="0.35">
      <c r="B4" s="130" t="s">
        <v>474</v>
      </c>
      <c r="C4" s="131"/>
      <c r="D4" s="131"/>
      <c r="E4" s="131"/>
      <c r="F4" s="131"/>
      <c r="G4" s="131"/>
      <c r="H4" s="131"/>
      <c r="I4" s="131"/>
      <c r="J4" s="131"/>
      <c r="K4" s="131"/>
      <c r="L4" s="131"/>
      <c r="M4" s="131"/>
    </row>
    <row r="5" spans="2:13" ht="44.25" customHeight="1" x14ac:dyDescent="0.35">
      <c r="B5" s="123" t="s">
        <v>431</v>
      </c>
      <c r="C5" s="31"/>
      <c r="D5" s="162" t="s">
        <v>432</v>
      </c>
      <c r="E5" s="162"/>
      <c r="F5" s="162"/>
      <c r="G5" s="162"/>
      <c r="H5" s="142" t="s">
        <v>433</v>
      </c>
      <c r="I5" s="142" t="s">
        <v>434</v>
      </c>
      <c r="J5" s="142" t="s">
        <v>435</v>
      </c>
      <c r="K5" s="142" t="s">
        <v>502</v>
      </c>
      <c r="L5" s="142" t="s">
        <v>436</v>
      </c>
      <c r="M5" s="142" t="s">
        <v>590</v>
      </c>
    </row>
    <row r="6" spans="2:13" ht="39.75" customHeight="1" x14ac:dyDescent="0.35">
      <c r="B6" s="170"/>
      <c r="C6" s="32"/>
      <c r="D6" s="16" t="s">
        <v>437</v>
      </c>
      <c r="E6" s="16" t="s">
        <v>438</v>
      </c>
      <c r="F6" s="16" t="s">
        <v>439</v>
      </c>
      <c r="G6" s="16" t="s">
        <v>440</v>
      </c>
      <c r="H6" s="118"/>
      <c r="I6" s="118"/>
      <c r="J6" s="118"/>
      <c r="K6" s="118"/>
      <c r="L6" s="118"/>
      <c r="M6" s="118"/>
    </row>
    <row r="7" spans="2:13" x14ac:dyDescent="0.35">
      <c r="B7" s="18" t="s">
        <v>496</v>
      </c>
      <c r="C7" s="18" t="s">
        <v>419</v>
      </c>
      <c r="D7" s="83">
        <v>25.1</v>
      </c>
      <c r="E7" s="83">
        <v>50.4</v>
      </c>
      <c r="F7" s="83">
        <v>0</v>
      </c>
      <c r="G7" s="83">
        <v>0</v>
      </c>
      <c r="H7" s="83">
        <v>0</v>
      </c>
      <c r="I7" s="84" t="s">
        <v>442</v>
      </c>
      <c r="J7" s="84" t="s">
        <v>441</v>
      </c>
      <c r="K7" s="83">
        <v>75.5</v>
      </c>
      <c r="L7" s="85">
        <v>0</v>
      </c>
      <c r="M7" s="86" t="s">
        <v>441</v>
      </c>
    </row>
    <row r="8" spans="2:13" x14ac:dyDescent="0.35">
      <c r="B8" s="18" t="str">
        <f t="shared" ref="B8:B23" si="0">C8</f>
        <v>BREDBURY</v>
      </c>
      <c r="C8" s="18" t="s">
        <v>423</v>
      </c>
      <c r="D8" s="83">
        <v>10.1</v>
      </c>
      <c r="E8" s="83">
        <v>134.1</v>
      </c>
      <c r="F8" s="83">
        <v>0</v>
      </c>
      <c r="G8" s="83">
        <v>282</v>
      </c>
      <c r="H8" s="83">
        <v>0</v>
      </c>
      <c r="I8" s="84" t="s">
        <v>443</v>
      </c>
      <c r="J8" s="84">
        <v>0</v>
      </c>
      <c r="K8" s="83">
        <v>426.2</v>
      </c>
      <c r="L8" s="85">
        <v>3</v>
      </c>
      <c r="M8" s="87" t="s">
        <v>598</v>
      </c>
    </row>
    <row r="9" spans="2:13" x14ac:dyDescent="0.35">
      <c r="B9" s="18" t="str">
        <f t="shared" si="0"/>
        <v>CARRINGTON</v>
      </c>
      <c r="C9" s="18" t="s">
        <v>420</v>
      </c>
      <c r="D9" s="83">
        <v>105</v>
      </c>
      <c r="E9" s="83">
        <v>94</v>
      </c>
      <c r="F9" s="83">
        <v>0</v>
      </c>
      <c r="G9" s="83">
        <v>0</v>
      </c>
      <c r="H9" s="83">
        <v>0</v>
      </c>
      <c r="I9" s="84" t="s">
        <v>443</v>
      </c>
      <c r="J9" s="84">
        <v>4</v>
      </c>
      <c r="K9" s="83">
        <v>199</v>
      </c>
      <c r="L9" s="85">
        <v>5.13</v>
      </c>
      <c r="M9" s="87" t="s">
        <v>600</v>
      </c>
    </row>
    <row r="10" spans="2:13" x14ac:dyDescent="0.35">
      <c r="B10" s="18" t="str">
        <f t="shared" si="0"/>
        <v>HARKER</v>
      </c>
      <c r="C10" s="18" t="s">
        <v>490</v>
      </c>
      <c r="D10" s="83">
        <v>765.4</v>
      </c>
      <c r="E10" s="83">
        <v>88</v>
      </c>
      <c r="F10" s="83">
        <v>0</v>
      </c>
      <c r="G10" s="83">
        <v>931.8</v>
      </c>
      <c r="H10" s="83">
        <v>0</v>
      </c>
      <c r="I10" s="84" t="s">
        <v>443</v>
      </c>
      <c r="J10" s="84">
        <v>504.6</v>
      </c>
      <c r="K10" s="83">
        <v>1785.2</v>
      </c>
      <c r="L10" s="85">
        <v>0</v>
      </c>
      <c r="M10" s="87" t="s">
        <v>601</v>
      </c>
    </row>
    <row r="11" spans="2:13" x14ac:dyDescent="0.35">
      <c r="B11" s="18" t="str">
        <f t="shared" si="0"/>
        <v>HUTTON</v>
      </c>
      <c r="C11" s="18" t="s">
        <v>492</v>
      </c>
      <c r="D11" s="83">
        <v>47.9</v>
      </c>
      <c r="E11" s="83">
        <v>53</v>
      </c>
      <c r="F11" s="83">
        <v>0</v>
      </c>
      <c r="G11" s="83">
        <v>151</v>
      </c>
      <c r="H11" s="83">
        <v>0</v>
      </c>
      <c r="I11" s="84" t="s">
        <v>593</v>
      </c>
      <c r="J11" s="84">
        <v>233.8</v>
      </c>
      <c r="K11" s="83">
        <v>251.9</v>
      </c>
      <c r="L11" s="85">
        <v>0</v>
      </c>
      <c r="M11" s="87" t="s">
        <v>605</v>
      </c>
    </row>
    <row r="12" spans="2:13" x14ac:dyDescent="0.35">
      <c r="B12" s="18" t="str">
        <f t="shared" si="0"/>
        <v>HEYSHAM</v>
      </c>
      <c r="C12" s="18" t="s">
        <v>422</v>
      </c>
      <c r="D12" s="83">
        <v>292.60000000000002</v>
      </c>
      <c r="E12" s="83">
        <v>0</v>
      </c>
      <c r="F12" s="83">
        <v>109</v>
      </c>
      <c r="G12" s="83">
        <v>21.5</v>
      </c>
      <c r="H12" s="83">
        <v>0</v>
      </c>
      <c r="I12" s="84" t="s">
        <v>443</v>
      </c>
      <c r="J12" s="84">
        <v>123.9</v>
      </c>
      <c r="K12" s="83">
        <v>423.1</v>
      </c>
      <c r="L12" s="85">
        <v>0</v>
      </c>
      <c r="M12" s="87" t="s">
        <v>606</v>
      </c>
    </row>
    <row r="13" spans="2:13" x14ac:dyDescent="0.35">
      <c r="B13" s="18" t="str">
        <f t="shared" si="0"/>
        <v>KEARSLEY</v>
      </c>
      <c r="C13" s="18" t="s">
        <v>421</v>
      </c>
      <c r="D13" s="83">
        <v>57.9</v>
      </c>
      <c r="E13" s="83">
        <v>264.7</v>
      </c>
      <c r="F13" s="83">
        <v>11</v>
      </c>
      <c r="G13" s="83">
        <v>35</v>
      </c>
      <c r="H13" s="83">
        <v>0</v>
      </c>
      <c r="I13" s="84" t="s">
        <v>443</v>
      </c>
      <c r="J13" s="84">
        <v>0</v>
      </c>
      <c r="K13" s="83">
        <v>368.6</v>
      </c>
      <c r="L13" s="85">
        <v>3</v>
      </c>
      <c r="M13" s="87" t="s">
        <v>602</v>
      </c>
    </row>
    <row r="14" spans="2:13" x14ac:dyDescent="0.35">
      <c r="B14" s="18" t="str">
        <f t="shared" si="0"/>
        <v>KIRKBY</v>
      </c>
      <c r="C14" s="18" t="s">
        <v>493</v>
      </c>
      <c r="D14" s="83">
        <v>6</v>
      </c>
      <c r="E14" s="83">
        <v>146.4</v>
      </c>
      <c r="F14" s="83">
        <v>0</v>
      </c>
      <c r="G14" s="83">
        <v>80.900000000000006</v>
      </c>
      <c r="H14" s="83">
        <v>0</v>
      </c>
      <c r="I14" s="84" t="s">
        <v>593</v>
      </c>
      <c r="J14" s="84">
        <v>0</v>
      </c>
      <c r="K14" s="83">
        <v>233.3</v>
      </c>
      <c r="L14" s="85">
        <v>3</v>
      </c>
      <c r="M14" s="87" t="s">
        <v>596</v>
      </c>
    </row>
    <row r="15" spans="2:13" x14ac:dyDescent="0.35">
      <c r="B15" s="18" t="str">
        <f t="shared" si="0"/>
        <v>MACCLESFIELD</v>
      </c>
      <c r="C15" s="18" t="s">
        <v>394</v>
      </c>
      <c r="D15" s="83">
        <v>27.9</v>
      </c>
      <c r="E15" s="83">
        <v>30</v>
      </c>
      <c r="F15" s="83">
        <v>0</v>
      </c>
      <c r="G15" s="83">
        <v>0</v>
      </c>
      <c r="H15" s="83">
        <v>0</v>
      </c>
      <c r="I15" s="84" t="s">
        <v>443</v>
      </c>
      <c r="J15" s="84">
        <v>7.5</v>
      </c>
      <c r="K15" s="83">
        <v>57.9</v>
      </c>
      <c r="L15" s="85">
        <v>2.57</v>
      </c>
      <c r="M15" s="87" t="s">
        <v>600</v>
      </c>
    </row>
    <row r="16" spans="2:13" x14ac:dyDescent="0.35">
      <c r="B16" s="18" t="str">
        <f t="shared" si="0"/>
        <v>PADIHAM</v>
      </c>
      <c r="C16" s="18" t="s">
        <v>258</v>
      </c>
      <c r="D16" s="83">
        <v>35.5</v>
      </c>
      <c r="E16" s="83">
        <v>135.1</v>
      </c>
      <c r="F16" s="83">
        <v>219.9</v>
      </c>
      <c r="G16" s="83">
        <v>164.9</v>
      </c>
      <c r="H16" s="83">
        <v>0</v>
      </c>
      <c r="I16" s="84" t="s">
        <v>593</v>
      </c>
      <c r="J16" s="84">
        <v>7</v>
      </c>
      <c r="K16" s="83">
        <v>555.4</v>
      </c>
      <c r="L16" s="85" t="s">
        <v>603</v>
      </c>
      <c r="M16" s="87" t="s">
        <v>600</v>
      </c>
    </row>
    <row r="17" spans="2:13" x14ac:dyDescent="0.35">
      <c r="B17" s="18" t="str">
        <f t="shared" si="0"/>
        <v xml:space="preserve">PENWORTHAM </v>
      </c>
      <c r="C17" s="18" t="s">
        <v>491</v>
      </c>
      <c r="D17" s="83">
        <v>187.9</v>
      </c>
      <c r="E17" s="83">
        <v>601.1</v>
      </c>
      <c r="F17" s="83">
        <v>67.599999999999994</v>
      </c>
      <c r="G17" s="83">
        <v>109.2</v>
      </c>
      <c r="H17" s="83">
        <v>144</v>
      </c>
      <c r="I17" s="84" t="s">
        <v>593</v>
      </c>
      <c r="J17" s="84">
        <v>184.9</v>
      </c>
      <c r="K17" s="83">
        <v>1109.8</v>
      </c>
      <c r="L17" s="85">
        <v>9.2100000000000009</v>
      </c>
      <c r="M17" s="87" t="s">
        <v>607</v>
      </c>
    </row>
    <row r="18" spans="2:13" x14ac:dyDescent="0.35">
      <c r="B18" s="18" t="str">
        <f t="shared" si="0"/>
        <v>ROCHDALE</v>
      </c>
      <c r="C18" s="18" t="s">
        <v>415</v>
      </c>
      <c r="D18" s="83">
        <v>204.1</v>
      </c>
      <c r="E18" s="83">
        <v>179.1</v>
      </c>
      <c r="F18" s="83">
        <v>35</v>
      </c>
      <c r="G18" s="83">
        <v>191.3</v>
      </c>
      <c r="H18" s="83">
        <v>0</v>
      </c>
      <c r="I18" s="84" t="s">
        <v>443</v>
      </c>
      <c r="J18" s="84">
        <v>184.9</v>
      </c>
      <c r="K18" s="83">
        <v>639.5</v>
      </c>
      <c r="L18" s="85">
        <v>3</v>
      </c>
      <c r="M18" s="88" t="s">
        <v>608</v>
      </c>
    </row>
    <row r="19" spans="2:13" x14ac:dyDescent="0.35">
      <c r="B19" s="18" t="str">
        <f t="shared" si="0"/>
        <v>SOUTH MANCHESTER</v>
      </c>
      <c r="C19" s="18" t="s">
        <v>416</v>
      </c>
      <c r="D19" s="83">
        <v>22.2</v>
      </c>
      <c r="E19" s="83">
        <v>81.3</v>
      </c>
      <c r="F19" s="83">
        <v>0</v>
      </c>
      <c r="G19" s="83">
        <v>649.70000000000005</v>
      </c>
      <c r="H19" s="83">
        <v>0</v>
      </c>
      <c r="I19" s="84" t="s">
        <v>443</v>
      </c>
      <c r="J19" s="84">
        <v>0</v>
      </c>
      <c r="K19" s="83">
        <v>753.2</v>
      </c>
      <c r="L19" s="85">
        <v>0</v>
      </c>
      <c r="M19" s="87" t="s">
        <v>604</v>
      </c>
    </row>
    <row r="20" spans="2:13" x14ac:dyDescent="0.35">
      <c r="B20" s="18" t="str">
        <f t="shared" si="0"/>
        <v>STALYBRIDGE</v>
      </c>
      <c r="C20" s="18" t="s">
        <v>418</v>
      </c>
      <c r="D20" s="83">
        <v>58.3</v>
      </c>
      <c r="E20" s="83">
        <v>236.8</v>
      </c>
      <c r="F20" s="83">
        <v>0</v>
      </c>
      <c r="G20" s="83">
        <v>50</v>
      </c>
      <c r="H20" s="83">
        <v>0</v>
      </c>
      <c r="I20" s="84" t="s">
        <v>443</v>
      </c>
      <c r="J20" s="84">
        <v>0</v>
      </c>
      <c r="K20" s="83">
        <v>345.1</v>
      </c>
      <c r="L20" s="85">
        <v>0.59099999999999997</v>
      </c>
      <c r="M20" s="87" t="s">
        <v>594</v>
      </c>
    </row>
    <row r="21" spans="2:13" x14ac:dyDescent="0.35">
      <c r="B21" s="18" t="str">
        <f t="shared" si="0"/>
        <v>STANAH</v>
      </c>
      <c r="C21" s="18" t="s">
        <v>495</v>
      </c>
      <c r="D21" s="83">
        <v>195.9</v>
      </c>
      <c r="E21" s="83">
        <v>142</v>
      </c>
      <c r="F21" s="83">
        <v>0</v>
      </c>
      <c r="G21" s="83">
        <v>0</v>
      </c>
      <c r="H21" s="83">
        <v>0</v>
      </c>
      <c r="I21" s="84" t="s">
        <v>443</v>
      </c>
      <c r="J21" s="84">
        <v>50</v>
      </c>
      <c r="K21" s="83">
        <v>387.9</v>
      </c>
      <c r="L21" s="85">
        <v>3.01</v>
      </c>
      <c r="M21" s="87" t="s">
        <v>609</v>
      </c>
    </row>
    <row r="22" spans="2:13" x14ac:dyDescent="0.35">
      <c r="B22" s="18" t="str">
        <f t="shared" si="0"/>
        <v>WASHWAY FARM</v>
      </c>
      <c r="C22" s="18" t="s">
        <v>494</v>
      </c>
      <c r="D22" s="83">
        <v>7.9</v>
      </c>
      <c r="E22" s="83">
        <v>101.2</v>
      </c>
      <c r="F22" s="83">
        <v>0</v>
      </c>
      <c r="G22" s="83">
        <v>51.9</v>
      </c>
      <c r="H22" s="83">
        <v>0</v>
      </c>
      <c r="I22" s="84" t="s">
        <v>593</v>
      </c>
      <c r="J22" s="84">
        <v>0</v>
      </c>
      <c r="K22" s="83">
        <v>161</v>
      </c>
      <c r="L22" s="85">
        <v>3</v>
      </c>
      <c r="M22" s="89" t="s">
        <v>595</v>
      </c>
    </row>
    <row r="23" spans="2:13" x14ac:dyDescent="0.35">
      <c r="B23" s="18" t="str">
        <f t="shared" si="0"/>
        <v>WHITEGATE</v>
      </c>
      <c r="C23" s="18" t="s">
        <v>417</v>
      </c>
      <c r="D23" s="83">
        <v>32</v>
      </c>
      <c r="E23" s="83">
        <v>219.8</v>
      </c>
      <c r="F23" s="83">
        <v>0</v>
      </c>
      <c r="G23" s="83">
        <v>128.19999999999999</v>
      </c>
      <c r="H23" s="83">
        <v>0</v>
      </c>
      <c r="I23" s="84" t="s">
        <v>443</v>
      </c>
      <c r="J23" s="84">
        <v>0</v>
      </c>
      <c r="K23" s="83">
        <v>380</v>
      </c>
      <c r="L23" s="85">
        <v>3.09</v>
      </c>
      <c r="M23" s="89" t="s">
        <v>599</v>
      </c>
    </row>
    <row r="25" spans="2:13" ht="9" customHeight="1" x14ac:dyDescent="0.35">
      <c r="B25" s="168"/>
      <c r="C25" s="168"/>
      <c r="D25" s="168"/>
      <c r="E25" s="168"/>
      <c r="F25" s="168"/>
      <c r="G25" s="168"/>
      <c r="H25" s="168"/>
      <c r="I25" s="168"/>
      <c r="J25" s="168"/>
      <c r="K25" s="168"/>
    </row>
    <row r="26" spans="2:13" ht="37.5" customHeight="1" x14ac:dyDescent="0.35">
      <c r="B26" s="166" t="s">
        <v>468</v>
      </c>
      <c r="C26" s="166"/>
      <c r="D26" s="44"/>
      <c r="E26" s="166" t="s">
        <v>469</v>
      </c>
      <c r="F26" s="166"/>
      <c r="G26" s="166"/>
      <c r="H26" s="166"/>
      <c r="J26" s="166" t="s">
        <v>459</v>
      </c>
      <c r="K26" s="166"/>
      <c r="L26" s="166"/>
    </row>
    <row r="27" spans="2:13" ht="15" customHeight="1" x14ac:dyDescent="0.35">
      <c r="B27" s="164" t="s">
        <v>461</v>
      </c>
      <c r="C27" s="165"/>
      <c r="D27" s="43"/>
      <c r="E27" s="165" t="s">
        <v>467</v>
      </c>
      <c r="F27" s="165"/>
      <c r="G27" s="165"/>
      <c r="H27" s="165"/>
      <c r="J27" s="167" t="s">
        <v>597</v>
      </c>
      <c r="K27" s="165"/>
      <c r="L27" s="165"/>
    </row>
    <row r="28" spans="2:13" ht="18.75" customHeight="1" x14ac:dyDescent="0.35">
      <c r="B28" s="165"/>
      <c r="C28" s="165"/>
      <c r="D28" s="43"/>
      <c r="E28" s="165"/>
      <c r="F28" s="165"/>
      <c r="G28" s="165"/>
      <c r="H28" s="165"/>
      <c r="I28" s="42"/>
      <c r="J28" s="165"/>
      <c r="K28" s="165"/>
      <c r="L28" s="165"/>
    </row>
    <row r="29" spans="2:13" ht="15" customHeight="1" x14ac:dyDescent="0.35">
      <c r="B29" s="165"/>
      <c r="C29" s="165"/>
      <c r="D29" s="43"/>
      <c r="E29" s="165"/>
      <c r="F29" s="165"/>
      <c r="G29" s="165"/>
      <c r="H29" s="165"/>
      <c r="I29" s="42"/>
      <c r="J29" s="165"/>
      <c r="K29" s="165"/>
      <c r="L29" s="165"/>
    </row>
    <row r="30" spans="2:13" x14ac:dyDescent="0.35">
      <c r="B30" s="165"/>
      <c r="C30" s="165"/>
      <c r="D30" s="43"/>
      <c r="E30" s="165"/>
      <c r="F30" s="165"/>
      <c r="G30" s="165"/>
      <c r="H30" s="165"/>
      <c r="I30" s="42"/>
      <c r="J30" s="165"/>
      <c r="K30" s="165"/>
      <c r="L30" s="165"/>
    </row>
    <row r="31" spans="2:13" x14ac:dyDescent="0.35">
      <c r="B31" s="165"/>
      <c r="C31" s="165"/>
      <c r="D31" s="43"/>
      <c r="E31" s="165"/>
      <c r="F31" s="165"/>
      <c r="G31" s="165"/>
      <c r="H31" s="165"/>
      <c r="I31" s="42"/>
      <c r="J31" s="165"/>
      <c r="K31" s="165"/>
      <c r="L31" s="165"/>
    </row>
    <row r="32" spans="2:13" x14ac:dyDescent="0.35">
      <c r="B32" s="165"/>
      <c r="C32" s="165"/>
      <c r="D32" s="43"/>
      <c r="E32" s="165"/>
      <c r="F32" s="165"/>
      <c r="G32" s="165"/>
      <c r="H32" s="165"/>
      <c r="I32" s="42"/>
      <c r="J32" s="165"/>
      <c r="K32" s="165"/>
      <c r="L32" s="165"/>
    </row>
    <row r="33" spans="2:12" x14ac:dyDescent="0.35">
      <c r="B33" s="165"/>
      <c r="C33" s="165"/>
      <c r="D33" s="43"/>
      <c r="E33" s="165"/>
      <c r="F33" s="165"/>
      <c r="G33" s="165"/>
      <c r="H33" s="165"/>
      <c r="I33" s="42"/>
      <c r="J33" s="165"/>
      <c r="K33" s="165"/>
      <c r="L33" s="165"/>
    </row>
    <row r="34" spans="2:12" x14ac:dyDescent="0.35">
      <c r="B34" s="165"/>
      <c r="C34" s="165"/>
      <c r="D34" s="43"/>
      <c r="E34" s="165"/>
      <c r="F34" s="165"/>
      <c r="G34" s="165"/>
      <c r="H34" s="165"/>
      <c r="I34" s="42"/>
      <c r="J34" s="165"/>
      <c r="K34" s="165"/>
      <c r="L34" s="165"/>
    </row>
    <row r="35" spans="2:12" x14ac:dyDescent="0.35">
      <c r="B35" s="165"/>
      <c r="C35" s="165"/>
      <c r="D35" s="43"/>
      <c r="E35" s="165"/>
      <c r="F35" s="165"/>
      <c r="G35" s="165"/>
      <c r="H35" s="165"/>
      <c r="I35" s="42"/>
      <c r="J35" s="165"/>
      <c r="K35" s="165"/>
      <c r="L35" s="165"/>
    </row>
    <row r="36" spans="2:12" x14ac:dyDescent="0.35">
      <c r="B36" s="165"/>
      <c r="C36" s="165"/>
      <c r="D36" s="43"/>
      <c r="E36" s="165"/>
      <c r="F36" s="165"/>
      <c r="G36" s="165"/>
      <c r="H36" s="165"/>
      <c r="I36" s="42"/>
      <c r="J36" s="165"/>
      <c r="K36" s="165"/>
      <c r="L36" s="165"/>
    </row>
    <row r="37" spans="2:12" x14ac:dyDescent="0.35">
      <c r="B37" s="165"/>
      <c r="C37" s="165"/>
      <c r="D37" s="43"/>
      <c r="E37" s="165"/>
      <c r="F37" s="165"/>
      <c r="G37" s="165"/>
      <c r="H37" s="165"/>
      <c r="I37" s="42"/>
      <c r="J37" s="165"/>
      <c r="K37" s="165"/>
      <c r="L37" s="165"/>
    </row>
    <row r="38" spans="2:12" ht="195.75" customHeight="1" x14ac:dyDescent="0.35">
      <c r="B38" s="165"/>
      <c r="C38" s="165"/>
      <c r="D38" s="43"/>
      <c r="E38" s="165"/>
      <c r="F38" s="165"/>
      <c r="G38" s="165"/>
      <c r="H38" s="165"/>
      <c r="I38" s="42"/>
      <c r="J38" s="165"/>
      <c r="K38" s="165"/>
      <c r="L38" s="165"/>
    </row>
    <row r="39" spans="2:12" x14ac:dyDescent="0.35">
      <c r="B39" s="165"/>
      <c r="C39" s="165"/>
    </row>
    <row r="40" spans="2:12" x14ac:dyDescent="0.35">
      <c r="B40" s="165"/>
      <c r="C40" s="165"/>
    </row>
    <row r="41" spans="2:12" x14ac:dyDescent="0.35">
      <c r="B41" s="165"/>
      <c r="C41" s="165"/>
    </row>
  </sheetData>
  <sheetProtection algorithmName="SHA-512" hashValue="NRqVY2RFYw1WDrfQMuz+C+OnGjk2S6CfFOKOKc3OIyMziKjWgByq094hdOfeL0dwdB0mBA+Q4tWHdYy3AF9zxQ==" saltValue="t+gQL8+Eo9FSWtlr9NeXaQ==" spinCount="100000" sheet="1" objects="1" scenarios="1"/>
  <mergeCells count="19">
    <mergeCell ref="B25:E25"/>
    <mergeCell ref="F25:H25"/>
    <mergeCell ref="G3:H3"/>
    <mergeCell ref="I25:K25"/>
    <mergeCell ref="B4:M4"/>
    <mergeCell ref="M5:M6"/>
    <mergeCell ref="L5:L6"/>
    <mergeCell ref="B5:B6"/>
    <mergeCell ref="D5:G5"/>
    <mergeCell ref="H5:H6"/>
    <mergeCell ref="I5:I6"/>
    <mergeCell ref="J5:J6"/>
    <mergeCell ref="K5:K6"/>
    <mergeCell ref="B27:C41"/>
    <mergeCell ref="B26:C26"/>
    <mergeCell ref="E27:H38"/>
    <mergeCell ref="E26:H26"/>
    <mergeCell ref="J26:L26"/>
    <mergeCell ref="J27:L38"/>
  </mergeCells>
  <pageMargins left="0.7" right="0.7" top="0.75" bottom="0.75" header="0.3" footer="0.3"/>
  <pageSetup paperSize="9" orientation="portrait"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1026292992d6769df927c16a18f948e5">
  <xsd:schema xmlns:xsd="http://www.w3.org/2001/XMLSchema" xmlns:xs="http://www.w3.org/2001/XMLSchema" xmlns:p="http://schemas.microsoft.com/office/2006/metadata/properties" xmlns:ns3="8015c716-7638-4fbc-b740-dc4a67044737" xmlns:ns4="8ee83236-fdac-4f9a-9e29-1b313e18c3d5" targetNamespace="http://schemas.microsoft.com/office/2006/metadata/properties" ma:root="true" ma:fieldsID="4d25eff0d72475ff6d21629cec89fd0f" ns3:_="" ns4:_="">
    <xsd:import namespace="8015c716-7638-4fbc-b740-dc4a67044737"/>
    <xsd:import namespace="8ee83236-fdac-4f9a-9e29-1b313e18c3d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85FB63-1EA1-4D78-AC31-9961DF5B2635}">
  <ds:schemaRefs>
    <ds:schemaRef ds:uri="http://schemas.microsoft.com/sharepoint/v3/contenttype/forms"/>
  </ds:schemaRefs>
</ds:datastoreItem>
</file>

<file path=customXml/itemProps2.xml><?xml version="1.0" encoding="utf-8"?>
<ds:datastoreItem xmlns:ds="http://schemas.openxmlformats.org/officeDocument/2006/customXml" ds:itemID="{7002CC82-22B2-49A4-AE44-0906F2E7A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5c716-7638-4fbc-b740-dc4a67044737"/>
    <ds:schemaRef ds:uri="8ee83236-fdac-4f9a-9e29-1b313e18c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86ACC5-E513-4D72-B4B3-0FF761AD382D}">
  <ds:schemaRefs>
    <ds:schemaRef ds:uri="http://schemas.microsoft.com/office/2006/metadata/properties"/>
    <ds:schemaRef ds:uri="8015c716-7638-4fbc-b740-dc4a67044737"/>
    <ds:schemaRef ds:uri="http://purl.org/dc/terms/"/>
    <ds:schemaRef ds:uri="8ee83236-fdac-4f9a-9e29-1b313e18c3d5"/>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16</vt:i4>
      </vt:variant>
    </vt:vector>
  </HeadingPairs>
  <TitlesOfParts>
    <vt:vector size="22" baseType="lpstr">
      <vt:lpstr>1) User Guide and Network Maps</vt:lpstr>
      <vt:lpstr>2) 11 kV &amp; 6.6 kV Connections</vt:lpstr>
      <vt:lpstr>3) 33 kV Connections</vt:lpstr>
      <vt:lpstr>4) Primary Headroom Data</vt:lpstr>
      <vt:lpstr>5) BSP Headroom Data</vt:lpstr>
      <vt:lpstr>6)Transmission Capacity - App G</vt:lpstr>
      <vt:lpstr>BSP</vt:lpstr>
      <vt:lpstr>BSP_BSP_Link</vt:lpstr>
      <vt:lpstr>BSP_Easting</vt:lpstr>
      <vt:lpstr>BSP_GSP_Group</vt:lpstr>
      <vt:lpstr>BSP_GSP_Link</vt:lpstr>
      <vt:lpstr>BSP_Headroom</vt:lpstr>
      <vt:lpstr>BSP_Northing</vt:lpstr>
      <vt:lpstr>Primary_BSP_Group</vt:lpstr>
      <vt:lpstr>Primary_BSP_Link</vt:lpstr>
      <vt:lpstr>Primary_Easting</vt:lpstr>
      <vt:lpstr>Primary_GSP_Group</vt:lpstr>
      <vt:lpstr>Primary_GSP_Link</vt:lpstr>
      <vt:lpstr>Primary_Headroom</vt:lpstr>
      <vt:lpstr>Primary_Northing</vt:lpstr>
      <vt:lpstr>Primary_Primary_Link</vt:lpstr>
      <vt:lpstr>Primary_Substation</vt:lpstr>
    </vt:vector>
  </TitlesOfParts>
  <Company>Electricity North West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Oldfield, Paul</dc:creator>
  <cp:lastModifiedBy>Ma, Yingnan</cp:lastModifiedBy>
  <dcterms:created xsi:type="dcterms:W3CDTF">2018-11-24T16:15:45Z</dcterms:created>
  <dcterms:modified xsi:type="dcterms:W3CDTF">2025-02-11T15:24:05Z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